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7.xml" ContentType="application/vnd.openxmlformats-officedocument.drawing+xml"/>
  <Override PartName="/xl/drawings/drawing18.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19.xml" ContentType="application/vnd.openxmlformats-officedocument.drawing+xml"/>
  <Override PartName="/xl/drawings/drawing20.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53222"/>
  <mc:AlternateContent xmlns:mc="http://schemas.openxmlformats.org/markup-compatibility/2006">
    <mc:Choice Requires="x15">
      <x15ac:absPath xmlns:x15ac="http://schemas.microsoft.com/office/spreadsheetml/2010/11/ac" url="C:\Users\ad2445\Downloads\"/>
    </mc:Choice>
  </mc:AlternateContent>
  <bookViews>
    <workbookView xWindow="0" yWindow="0" windowWidth="28800" windowHeight="12432" tabRatio="729"/>
  </bookViews>
  <sheets>
    <sheet name="How to Use" sheetId="21" r:id="rId1"/>
    <sheet name="Navigation" sheetId="1" r:id="rId2"/>
    <sheet name="Data Dashboard" sheetId="7" r:id="rId3"/>
    <sheet name="CT SA" sheetId="8" r:id="rId4"/>
    <sheet name="CT PP" sheetId="9" r:id="rId5"/>
    <sheet name="Drop Down" sheetId="5" state="hidden" r:id="rId6"/>
    <sheet name="DBDM SA" sheetId="20" r:id="rId7"/>
    <sheet name="DBDM PP" sheetId="3" r:id="rId8"/>
    <sheet name="Sheet1" sheetId="23" state="hidden" r:id="rId9"/>
    <sheet name="CFA SA" sheetId="10" r:id="rId10"/>
    <sheet name="CFA PP" sheetId="4" r:id="rId11"/>
    <sheet name="Developing ACL SA" sheetId="12" r:id="rId12"/>
    <sheet name="Developing ACL PP" sheetId="11" r:id="rId13"/>
    <sheet name="FB SA" sheetId="14" state="hidden" r:id="rId14"/>
    <sheet name="FB PP" sheetId="13" state="hidden" r:id="rId15"/>
    <sheet name="RT SA" sheetId="15" r:id="rId16"/>
    <sheet name="RT PP" sheetId="16" r:id="rId17"/>
    <sheet name="Engaging Student Learners SA" sheetId="24" r:id="rId18"/>
    <sheet name="Engaging Student Learners PP" sheetId="25" r:id="rId19"/>
    <sheet name="Teacher-Student Relationship SA" sheetId="26" r:id="rId20"/>
    <sheet name="Teacher-Student Relationship PP" sheetId="27" r:id="rId21"/>
    <sheet name="Metacognition SA" sheetId="28" r:id="rId22"/>
    <sheet name="Metacognition PP" sheetId="29" r:id="rId23"/>
  </sheets>
  <definedNames>
    <definedName name="_xlnm.Print_Area" localSheetId="10">'CFA PP'!$A$1:$F$9</definedName>
    <definedName name="_xlnm.Print_Area" localSheetId="9">'CFA SA'!$A$1:$D$30</definedName>
    <definedName name="_xlnm.Print_Area" localSheetId="4">'CT PP'!$A$1:$F$10</definedName>
    <definedName name="_xlnm.Print_Area" localSheetId="3">'CT SA'!$A$1:$D$45</definedName>
    <definedName name="_xlnm.Print_Area" localSheetId="2">'Data Dashboard'!$A$1:$I$30</definedName>
    <definedName name="_xlnm.Print_Area" localSheetId="7">'DBDM PP'!$A$1:$F$13</definedName>
    <definedName name="_xlnm.Print_Area" localSheetId="6">'DBDM SA'!$A$1:$D$51</definedName>
    <definedName name="_xlnm.Print_Area" localSheetId="12">'Developing ACL PP'!$A$1:$F$8</definedName>
    <definedName name="_xlnm.Print_Area" localSheetId="18">'Engaging Student Learners PP'!$A$1:$F$8</definedName>
    <definedName name="_xlnm.Print_Area" localSheetId="0">'How to Use'!$A$1:$F$12</definedName>
    <definedName name="_xlnm.Print_Area" localSheetId="22">'Metacognition PP'!$A$1:$F$6</definedName>
    <definedName name="_xlnm.Print_Area" localSheetId="1">Navigation!$A$1:$F$19</definedName>
    <definedName name="_xlnm.Print_Area" localSheetId="16">'RT PP'!$A$1:$F$9</definedName>
    <definedName name="_xlnm.Print_Area" localSheetId="20">'Teacher-Student Relationship PP'!$A$1:$F$8</definedName>
    <definedName name="_xlnm.Print_Titles" localSheetId="10">'CFA PP'!$4:$4</definedName>
    <definedName name="_xlnm.Print_Titles" localSheetId="4">'CT PP'!$4:$4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 i="12" l="1"/>
  <c r="T3" i="12"/>
  <c r="S3" i="12"/>
  <c r="R3" i="12"/>
  <c r="Q3" i="12"/>
  <c r="T3" i="28" l="1"/>
  <c r="S3" i="28"/>
  <c r="R3" i="28"/>
  <c r="Q3" i="28"/>
  <c r="H3" i="10"/>
  <c r="J3" i="10"/>
  <c r="K3" i="10"/>
  <c r="I3" i="10"/>
  <c r="L3" i="10"/>
  <c r="T7" i="8"/>
  <c r="T6" i="8"/>
  <c r="T5" i="8"/>
  <c r="T4" i="8"/>
  <c r="T3" i="8"/>
  <c r="I8" i="8"/>
  <c r="K8" i="8"/>
  <c r="M9" i="8"/>
  <c r="K7" i="8"/>
  <c r="J9" i="20"/>
  <c r="L5" i="26"/>
  <c r="L8" i="8"/>
  <c r="M8" i="8"/>
  <c r="N8" i="8"/>
  <c r="H48" i="7"/>
  <c r="F48" i="7"/>
  <c r="G48" i="7"/>
  <c r="M5" i="26"/>
  <c r="K5" i="26"/>
  <c r="J5" i="26"/>
  <c r="M4" i="26"/>
  <c r="L4" i="26"/>
  <c r="K4" i="26"/>
  <c r="J4" i="26"/>
  <c r="M3" i="26"/>
  <c r="L3" i="26"/>
  <c r="K3" i="26"/>
  <c r="J3" i="26"/>
  <c r="J6" i="24"/>
  <c r="I6" i="24"/>
  <c r="H6" i="24"/>
  <c r="G6" i="24"/>
  <c r="H13" i="24"/>
  <c r="G11" i="24"/>
  <c r="H11" i="24"/>
  <c r="G12" i="24"/>
  <c r="H12" i="24"/>
  <c r="J4" i="24"/>
  <c r="I4" i="24"/>
  <c r="H4" i="24"/>
  <c r="G4" i="24"/>
  <c r="I48" i="7"/>
  <c r="H5" i="24"/>
  <c r="J5" i="24"/>
  <c r="I5" i="24"/>
  <c r="G5" i="24"/>
  <c r="T5" i="12"/>
  <c r="S5" i="12"/>
  <c r="R5" i="12"/>
  <c r="Q5" i="12"/>
  <c r="T4" i="12"/>
  <c r="I24" i="7" s="1"/>
  <c r="S4" i="12"/>
  <c r="H24" i="7" s="1"/>
  <c r="R4" i="12"/>
  <c r="F24" i="7"/>
  <c r="G23" i="7"/>
  <c r="I128" i="23"/>
  <c r="N8" i="20"/>
  <c r="M8" i="20"/>
  <c r="J7" i="20"/>
  <c r="K7" i="20"/>
  <c r="H7" i="20"/>
  <c r="H6" i="20"/>
  <c r="I5" i="20"/>
  <c r="J5" i="20"/>
  <c r="K5" i="20"/>
  <c r="H5" i="20"/>
  <c r="N4" i="20"/>
  <c r="M3" i="20"/>
  <c r="S6" i="8"/>
  <c r="R6" i="8"/>
  <c r="Q6" i="8"/>
  <c r="S5" i="8"/>
  <c r="Q7" i="8"/>
  <c r="S4" i="8"/>
  <c r="R4" i="8"/>
  <c r="I3" i="8"/>
  <c r="Q3" i="8"/>
  <c r="B123" i="23"/>
  <c r="A123" i="23"/>
  <c r="B122" i="23"/>
  <c r="A122" i="23"/>
  <c r="B121" i="23"/>
  <c r="A121" i="23"/>
  <c r="B120" i="23"/>
  <c r="A120" i="23"/>
  <c r="A119" i="23"/>
  <c r="B117" i="23"/>
  <c r="A117" i="23"/>
  <c r="B116" i="23"/>
  <c r="A116" i="23"/>
  <c r="B115" i="23"/>
  <c r="A115" i="23"/>
  <c r="B114" i="23"/>
  <c r="A114" i="23"/>
  <c r="B113" i="23"/>
  <c r="A113" i="23"/>
  <c r="A112" i="23"/>
  <c r="B110" i="23"/>
  <c r="A110" i="23"/>
  <c r="B109" i="23"/>
  <c r="A109" i="23"/>
  <c r="B108" i="23"/>
  <c r="A108" i="23"/>
  <c r="B107" i="23"/>
  <c r="A107" i="23"/>
  <c r="B106" i="23"/>
  <c r="A106" i="23"/>
  <c r="A105" i="23"/>
  <c r="B103" i="23"/>
  <c r="A103" i="23"/>
  <c r="B102" i="23"/>
  <c r="A102" i="23"/>
  <c r="B101" i="23"/>
  <c r="A101" i="23"/>
  <c r="B100" i="23"/>
  <c r="A100" i="23"/>
  <c r="B99" i="23"/>
  <c r="A99" i="23"/>
  <c r="B98" i="23"/>
  <c r="B93" i="23"/>
  <c r="A93" i="23"/>
  <c r="B92" i="23"/>
  <c r="B91" i="23"/>
  <c r="B90" i="23"/>
  <c r="A92" i="23"/>
  <c r="A91" i="23"/>
  <c r="A90" i="23"/>
  <c r="B89" i="23"/>
  <c r="A89" i="23"/>
  <c r="B88" i="23"/>
  <c r="A88" i="23"/>
  <c r="B86" i="23"/>
  <c r="A86" i="23"/>
  <c r="B85" i="23"/>
  <c r="A85" i="23"/>
  <c r="B84" i="23"/>
  <c r="A84" i="23"/>
  <c r="A83" i="23"/>
  <c r="B81" i="23"/>
  <c r="A81" i="23"/>
  <c r="B80" i="23"/>
  <c r="A80" i="23"/>
  <c r="B79" i="23"/>
  <c r="A79" i="23"/>
  <c r="B78" i="23"/>
  <c r="A78" i="23"/>
  <c r="B77" i="23"/>
  <c r="A77" i="23"/>
  <c r="A76" i="23"/>
  <c r="B74" i="23"/>
  <c r="A74" i="23"/>
  <c r="B73" i="23"/>
  <c r="A73" i="23"/>
  <c r="B72" i="23"/>
  <c r="A72" i="23"/>
  <c r="B71" i="23"/>
  <c r="A71" i="23"/>
  <c r="B70" i="23"/>
  <c r="A70" i="23"/>
  <c r="B69" i="23"/>
  <c r="A69" i="23"/>
  <c r="B68" i="23"/>
  <c r="A68" i="23"/>
  <c r="B67" i="23"/>
  <c r="A67" i="23"/>
  <c r="B66" i="23"/>
  <c r="A66" i="23"/>
  <c r="A65" i="23"/>
  <c r="B63" i="23"/>
  <c r="A63" i="23"/>
  <c r="B62" i="23"/>
  <c r="A62" i="23"/>
  <c r="B61" i="23"/>
  <c r="A61" i="23"/>
  <c r="B60" i="23"/>
  <c r="A60" i="23"/>
  <c r="B59" i="23"/>
  <c r="A59" i="23"/>
  <c r="A58" i="23"/>
  <c r="B56" i="23"/>
  <c r="A56" i="23"/>
  <c r="B55" i="23"/>
  <c r="A55" i="23"/>
  <c r="B54" i="23"/>
  <c r="A54" i="23"/>
  <c r="A53" i="23"/>
  <c r="B51" i="23"/>
  <c r="B50" i="23"/>
  <c r="B43" i="23"/>
  <c r="A43" i="23"/>
  <c r="B42" i="23"/>
  <c r="A42" i="23"/>
  <c r="B41" i="23"/>
  <c r="A41" i="23"/>
  <c r="B40" i="23"/>
  <c r="A40" i="23"/>
  <c r="B39" i="23"/>
  <c r="A39" i="23"/>
  <c r="B38" i="23"/>
  <c r="A38" i="23"/>
  <c r="B37" i="23"/>
  <c r="A37" i="23"/>
  <c r="A36" i="23"/>
  <c r="B33" i="23"/>
  <c r="A33" i="23"/>
  <c r="A32" i="23"/>
  <c r="A31" i="23"/>
  <c r="A30" i="23"/>
  <c r="A29" i="23"/>
  <c r="A28" i="23"/>
  <c r="A27" i="23"/>
  <c r="A26" i="23"/>
  <c r="A25" i="23"/>
  <c r="B32" i="23"/>
  <c r="B31" i="23"/>
  <c r="B30" i="23"/>
  <c r="B29" i="23"/>
  <c r="B28" i="23"/>
  <c r="B27" i="23"/>
  <c r="B26" i="23"/>
  <c r="B25" i="23"/>
  <c r="B24" i="23"/>
  <c r="B21" i="23"/>
  <c r="B20" i="23"/>
  <c r="B19" i="23"/>
  <c r="B18" i="23"/>
  <c r="B17" i="23"/>
  <c r="B16" i="23"/>
  <c r="B15" i="23"/>
  <c r="B14" i="23"/>
  <c r="B11" i="23"/>
  <c r="B10" i="23"/>
  <c r="H6" i="10"/>
  <c r="N9" i="8"/>
  <c r="S7" i="8"/>
  <c r="R7" i="8"/>
  <c r="L9" i="8"/>
  <c r="K9" i="8"/>
  <c r="R5" i="8"/>
  <c r="Q5" i="8"/>
  <c r="Q4" i="8"/>
  <c r="K6" i="10"/>
  <c r="J6" i="10"/>
  <c r="I6" i="10"/>
  <c r="J17" i="20"/>
  <c r="H14" i="7"/>
  <c r="I9" i="20"/>
  <c r="I17" i="20"/>
  <c r="G14" i="7"/>
  <c r="H9" i="20"/>
  <c r="O8" i="20"/>
  <c r="K15" i="20"/>
  <c r="I12" i="7"/>
  <c r="J15" i="20"/>
  <c r="H12" i="7"/>
  <c r="I7" i="20"/>
  <c r="I15" i="20"/>
  <c r="G12" i="7"/>
  <c r="H15" i="20"/>
  <c r="F12" i="7"/>
  <c r="H14" i="20"/>
  <c r="F11" i="7"/>
  <c r="J6" i="20"/>
  <c r="J14" i="20"/>
  <c r="H11" i="7"/>
  <c r="I6" i="20"/>
  <c r="I14" i="20"/>
  <c r="G11" i="7"/>
  <c r="K6" i="20"/>
  <c r="K14" i="20"/>
  <c r="I11" i="7"/>
  <c r="H13" i="20"/>
  <c r="F10" i="7"/>
  <c r="I13" i="20"/>
  <c r="G10" i="7"/>
  <c r="J13" i="20"/>
  <c r="H10" i="7"/>
  <c r="K13" i="20"/>
  <c r="I10" i="7"/>
  <c r="O4" i="20"/>
  <c r="N3" i="20"/>
  <c r="O3" i="20"/>
  <c r="P3" i="20"/>
  <c r="K9" i="20"/>
  <c r="K17" i="20"/>
  <c r="I14" i="7"/>
  <c r="L6" i="10"/>
  <c r="L8" i="20"/>
  <c r="H8" i="20"/>
  <c r="L3" i="20"/>
  <c r="H3" i="20"/>
  <c r="H17" i="20"/>
  <c r="F14" i="7"/>
  <c r="L4" i="20"/>
  <c r="F196" i="23"/>
  <c r="F195" i="23"/>
  <c r="F194" i="23"/>
  <c r="B235" i="23"/>
  <c r="A235" i="23"/>
  <c r="B234" i="23"/>
  <c r="A234" i="23"/>
  <c r="B233" i="23"/>
  <c r="A233" i="23"/>
  <c r="B232" i="23"/>
  <c r="A232" i="23"/>
  <c r="B230" i="23"/>
  <c r="A230" i="23"/>
  <c r="B229" i="23"/>
  <c r="A229" i="23"/>
  <c r="B228" i="23"/>
  <c r="A228" i="23"/>
  <c r="B227" i="23"/>
  <c r="A227" i="23"/>
  <c r="B226" i="23"/>
  <c r="A226" i="23"/>
  <c r="B225" i="23"/>
  <c r="A225" i="23"/>
  <c r="B224" i="23"/>
  <c r="A224" i="23"/>
  <c r="B223" i="23"/>
  <c r="A223" i="23"/>
  <c r="B220" i="23"/>
  <c r="A220" i="23"/>
  <c r="B219" i="23"/>
  <c r="A219" i="23"/>
  <c r="B218" i="23"/>
  <c r="A218" i="23"/>
  <c r="B217" i="23"/>
  <c r="A217" i="23"/>
  <c r="B215" i="23"/>
  <c r="A215" i="23"/>
  <c r="B214" i="23"/>
  <c r="A214" i="23"/>
  <c r="B213" i="23"/>
  <c r="A213" i="23"/>
  <c r="B211" i="23"/>
  <c r="A211" i="23"/>
  <c r="B210" i="23"/>
  <c r="A210" i="23"/>
  <c r="B209" i="23"/>
  <c r="A209" i="23"/>
  <c r="B208" i="23"/>
  <c r="A208" i="23"/>
  <c r="B207" i="23"/>
  <c r="A207" i="23"/>
  <c r="B206" i="23"/>
  <c r="A206" i="23"/>
  <c r="B205" i="23"/>
  <c r="A205" i="23"/>
  <c r="A204" i="23"/>
  <c r="B202" i="23"/>
  <c r="A202" i="23"/>
  <c r="B201" i="23"/>
  <c r="A201" i="23"/>
  <c r="B200" i="23"/>
  <c r="A200" i="23"/>
  <c r="B199" i="23"/>
  <c r="A199" i="23"/>
  <c r="B198" i="23"/>
  <c r="A198" i="23"/>
  <c r="A197" i="23"/>
  <c r="B195" i="23"/>
  <c r="A195" i="23"/>
  <c r="B194" i="23"/>
  <c r="A194" i="23"/>
  <c r="B193" i="23"/>
  <c r="A193" i="23"/>
  <c r="B192" i="23"/>
  <c r="A192" i="23"/>
  <c r="K4" i="20"/>
  <c r="J4" i="20"/>
  <c r="I4" i="20"/>
  <c r="H4" i="20"/>
  <c r="K3" i="20"/>
  <c r="I8" i="20"/>
  <c r="I16" i="20"/>
  <c r="G13" i="7"/>
  <c r="J8" i="20"/>
  <c r="J16" i="20"/>
  <c r="H13" i="7"/>
  <c r="I3" i="20"/>
  <c r="J3" i="20"/>
  <c r="K12" i="20"/>
  <c r="I9" i="7"/>
  <c r="K8" i="20"/>
  <c r="K16" i="20"/>
  <c r="I13" i="7"/>
  <c r="H16" i="20"/>
  <c r="F13" i="7"/>
  <c r="I12" i="20"/>
  <c r="G9" i="7"/>
  <c r="J12" i="20"/>
  <c r="H9" i="7"/>
  <c r="H12" i="20"/>
  <c r="F9" i="7"/>
  <c r="H5" i="10"/>
  <c r="K5" i="10"/>
  <c r="H4" i="10"/>
  <c r="J4" i="10"/>
  <c r="J5" i="10"/>
  <c r="K4" i="10"/>
  <c r="I4" i="10"/>
  <c r="I5" i="10"/>
  <c r="L5" i="10"/>
  <c r="I196" i="23"/>
  <c r="H196" i="23"/>
  <c r="L4" i="10"/>
  <c r="T6" i="24"/>
  <c r="S6" i="24"/>
  <c r="R6" i="24"/>
  <c r="Q6" i="24"/>
  <c r="H40" i="7"/>
  <c r="G40" i="7"/>
  <c r="G196" i="23"/>
  <c r="T5" i="24"/>
  <c r="S5" i="24"/>
  <c r="R5" i="24"/>
  <c r="Q5" i="24"/>
  <c r="T4" i="24"/>
  <c r="S4" i="24"/>
  <c r="R4" i="24"/>
  <c r="Q4" i="24"/>
  <c r="G194" i="23"/>
  <c r="T3" i="24"/>
  <c r="S3" i="24"/>
  <c r="R3" i="24"/>
  <c r="Q3" i="24"/>
  <c r="G38" i="7"/>
  <c r="H194" i="23"/>
  <c r="H38" i="7"/>
  <c r="I194" i="23"/>
  <c r="F38" i="7"/>
  <c r="F40" i="7"/>
  <c r="G227" i="23"/>
  <c r="B189" i="23"/>
  <c r="B188" i="23"/>
  <c r="B187" i="23"/>
  <c r="B186" i="23"/>
  <c r="B183" i="23"/>
  <c r="B182" i="23"/>
  <c r="B181" i="23"/>
  <c r="B180" i="23"/>
  <c r="B177" i="23"/>
  <c r="B176" i="23"/>
  <c r="B175" i="23"/>
  <c r="B174" i="23"/>
  <c r="B173" i="23"/>
  <c r="B169" i="23"/>
  <c r="B168" i="23"/>
  <c r="B167" i="23"/>
  <c r="B166" i="23"/>
  <c r="A189" i="23"/>
  <c r="A188" i="23"/>
  <c r="A187" i="23"/>
  <c r="A186" i="23"/>
  <c r="A185" i="23"/>
  <c r="A183" i="23"/>
  <c r="A182" i="23"/>
  <c r="A181" i="23"/>
  <c r="A180" i="23"/>
  <c r="A179" i="23"/>
  <c r="A177" i="23"/>
  <c r="A176" i="23"/>
  <c r="A175" i="23"/>
  <c r="A174" i="23"/>
  <c r="A173" i="23"/>
  <c r="A172" i="23"/>
  <c r="A169" i="23"/>
  <c r="A168" i="23"/>
  <c r="A167" i="23"/>
  <c r="A166" i="23"/>
  <c r="B165" i="23"/>
  <c r="A165" i="23"/>
  <c r="B156" i="23"/>
  <c r="B155" i="23"/>
  <c r="B154" i="23"/>
  <c r="B161" i="23"/>
  <c r="A161" i="23"/>
  <c r="B160" i="23"/>
  <c r="A160" i="23"/>
  <c r="B159" i="23"/>
  <c r="A159" i="23"/>
  <c r="B158" i="23"/>
  <c r="A158" i="23"/>
  <c r="A156" i="23"/>
  <c r="A155" i="23"/>
  <c r="A154" i="23"/>
  <c r="A153" i="23"/>
  <c r="B146" i="23"/>
  <c r="B145" i="23"/>
  <c r="B144" i="23"/>
  <c r="B139" i="23"/>
  <c r="B138" i="23"/>
  <c r="B137" i="23"/>
  <c r="B136" i="23"/>
  <c r="B130" i="23"/>
  <c r="B129" i="23"/>
  <c r="B128" i="23"/>
  <c r="B132" i="23"/>
  <c r="B149" i="23"/>
  <c r="A149" i="23"/>
  <c r="B148" i="23"/>
  <c r="A146" i="23"/>
  <c r="A145" i="23"/>
  <c r="A144" i="23"/>
  <c r="B142" i="23"/>
  <c r="A142" i="23"/>
  <c r="B141" i="23"/>
  <c r="A139" i="23"/>
  <c r="A138" i="23"/>
  <c r="A137" i="23"/>
  <c r="A136" i="23"/>
  <c r="A135" i="23"/>
  <c r="B133" i="23"/>
  <c r="A133" i="23"/>
  <c r="A130" i="23"/>
  <c r="A129" i="23"/>
  <c r="A128" i="23"/>
  <c r="A127" i="23"/>
  <c r="A98" i="23"/>
  <c r="A97" i="23"/>
  <c r="H56" i="23"/>
  <c r="H55" i="23"/>
  <c r="H54" i="23"/>
  <c r="H53" i="23"/>
  <c r="A51" i="23"/>
  <c r="A50" i="23"/>
  <c r="A49" i="23"/>
  <c r="A24" i="23"/>
  <c r="A23" i="23"/>
  <c r="B7" i="23"/>
  <c r="B6" i="23"/>
  <c r="B5" i="23"/>
  <c r="B4" i="23"/>
  <c r="A21" i="23"/>
  <c r="A20" i="23"/>
  <c r="A19" i="23"/>
  <c r="A18" i="23"/>
  <c r="A17" i="23"/>
  <c r="A16" i="23"/>
  <c r="A15" i="23"/>
  <c r="A14" i="23"/>
  <c r="A13" i="23"/>
  <c r="A11" i="23"/>
  <c r="A10" i="23"/>
  <c r="A7" i="23"/>
  <c r="A6" i="23"/>
  <c r="A5" i="23"/>
  <c r="A4" i="23"/>
  <c r="A3" i="23"/>
  <c r="G56" i="23"/>
  <c r="I55" i="23"/>
  <c r="I54" i="23"/>
  <c r="I53" i="23"/>
  <c r="J53" i="23"/>
  <c r="G53" i="23"/>
  <c r="I52" i="23"/>
  <c r="H44" i="7"/>
  <c r="I226" i="23"/>
  <c r="H43" i="7"/>
  <c r="I225" i="23"/>
  <c r="F43" i="7"/>
  <c r="G225" i="23"/>
  <c r="H45" i="7"/>
  <c r="I227" i="23"/>
  <c r="G45" i="7"/>
  <c r="H227" i="23"/>
  <c r="G44" i="7"/>
  <c r="H226" i="23"/>
  <c r="F44" i="7"/>
  <c r="G226" i="23"/>
  <c r="G43" i="7"/>
  <c r="H225" i="23"/>
  <c r="G55" i="23"/>
  <c r="J55" i="23"/>
  <c r="F39" i="7"/>
  <c r="G195" i="23"/>
  <c r="I40" i="7"/>
  <c r="J196" i="23"/>
  <c r="I38" i="7"/>
  <c r="J194" i="23"/>
  <c r="F45" i="7"/>
  <c r="G54" i="23"/>
  <c r="J54" i="23"/>
  <c r="J52" i="23"/>
  <c r="G57" i="23"/>
  <c r="J56" i="23"/>
  <c r="I56" i="23"/>
  <c r="H57" i="23"/>
  <c r="I57" i="23"/>
  <c r="J57" i="23"/>
  <c r="I43" i="7"/>
  <c r="J225" i="23"/>
  <c r="I45" i="7"/>
  <c r="J227" i="23"/>
  <c r="I44" i="7"/>
  <c r="J226" i="23"/>
  <c r="H39" i="7"/>
  <c r="I195" i="23"/>
  <c r="G39" i="7"/>
  <c r="H195" i="23"/>
  <c r="H52" i="23"/>
  <c r="G52" i="23"/>
  <c r="I39" i="7"/>
  <c r="J195" i="23"/>
  <c r="T6" i="15"/>
  <c r="S6" i="15"/>
  <c r="R6" i="15"/>
  <c r="Q6" i="15"/>
  <c r="Q5" i="15"/>
  <c r="R5" i="15"/>
  <c r="S5" i="15"/>
  <c r="T5" i="15"/>
  <c r="T4" i="15"/>
  <c r="S4" i="15"/>
  <c r="R4" i="15"/>
  <c r="Q4" i="15"/>
  <c r="R3" i="15"/>
  <c r="S3" i="15"/>
  <c r="T3" i="15"/>
  <c r="Q3" i="15"/>
  <c r="L4" i="14"/>
  <c r="I155" i="23"/>
  <c r="M4" i="14"/>
  <c r="J4" i="14"/>
  <c r="M3" i="14"/>
  <c r="J154" i="23"/>
  <c r="L3" i="14"/>
  <c r="I154" i="23"/>
  <c r="K3" i="14"/>
  <c r="H154" i="23"/>
  <c r="J3" i="14"/>
  <c r="G154" i="23"/>
  <c r="J167" i="23"/>
  <c r="I33" i="7"/>
  <c r="I35" i="7"/>
  <c r="J169" i="23"/>
  <c r="G166" i="23"/>
  <c r="F32" i="7"/>
  <c r="J168" i="23"/>
  <c r="I34" i="7"/>
  <c r="J166" i="23"/>
  <c r="I32" i="7"/>
  <c r="I168" i="23"/>
  <c r="H34" i="7"/>
  <c r="I166" i="23"/>
  <c r="H32" i="7"/>
  <c r="H168" i="23"/>
  <c r="G34" i="7"/>
  <c r="H166" i="23"/>
  <c r="G32" i="7"/>
  <c r="G168" i="23"/>
  <c r="F34" i="7"/>
  <c r="G167" i="23"/>
  <c r="F33" i="7"/>
  <c r="F35" i="7"/>
  <c r="G169" i="23"/>
  <c r="H167" i="23"/>
  <c r="G33" i="7"/>
  <c r="G35" i="7"/>
  <c r="H169" i="23"/>
  <c r="I167" i="23"/>
  <c r="H33" i="7"/>
  <c r="H35" i="7"/>
  <c r="I169" i="23"/>
  <c r="F28" i="7"/>
  <c r="G28" i="7"/>
  <c r="H28" i="7"/>
  <c r="I28" i="7"/>
  <c r="I29" i="7"/>
  <c r="J155" i="23"/>
  <c r="F29" i="7"/>
  <c r="G155" i="23"/>
  <c r="H29" i="7"/>
  <c r="J130" i="23"/>
  <c r="I130" i="23"/>
  <c r="H130" i="23"/>
  <c r="G130" i="23"/>
  <c r="F25" i="7"/>
  <c r="G25" i="7"/>
  <c r="H25" i="7"/>
  <c r="I25" i="7"/>
  <c r="I129" i="23"/>
  <c r="G129" i="23"/>
  <c r="G24" i="7"/>
  <c r="H129" i="23"/>
  <c r="J129" i="23"/>
  <c r="I17" i="7"/>
  <c r="H20" i="7"/>
  <c r="I101" i="23"/>
  <c r="H18" i="7"/>
  <c r="I99" i="23"/>
  <c r="G19" i="7"/>
  <c r="H100" i="23"/>
  <c r="I5" i="23"/>
  <c r="J5" i="23"/>
  <c r="H5" i="23"/>
  <c r="G5" i="23"/>
  <c r="I4" i="8"/>
  <c r="N7" i="8"/>
  <c r="S3" i="8"/>
  <c r="M7" i="8"/>
  <c r="J98" i="23"/>
  <c r="J3" i="8"/>
  <c r="R3" i="8"/>
  <c r="L7" i="8"/>
  <c r="G20" i="7"/>
  <c r="H101" i="23"/>
  <c r="F20" i="7"/>
  <c r="G101" i="23"/>
  <c r="I20" i="7"/>
  <c r="J101" i="23"/>
  <c r="H17" i="7"/>
  <c r="I98" i="23"/>
  <c r="G17" i="7"/>
  <c r="H98" i="23"/>
  <c r="F17" i="7"/>
  <c r="G98" i="23"/>
  <c r="G4" i="23"/>
  <c r="I18" i="7"/>
  <c r="J99" i="23"/>
  <c r="G18" i="7"/>
  <c r="H99" i="23"/>
  <c r="F18" i="7"/>
  <c r="G99" i="23"/>
  <c r="F19" i="7"/>
  <c r="G100" i="23"/>
  <c r="I19" i="7"/>
  <c r="J100" i="23"/>
  <c r="H19" i="7"/>
  <c r="I100" i="23"/>
  <c r="F6" i="7"/>
  <c r="H6" i="7"/>
  <c r="I6" i="7"/>
  <c r="G6" i="7"/>
  <c r="J4" i="23"/>
  <c r="I4" i="23"/>
  <c r="H4" i="23"/>
  <c r="I6" i="8"/>
  <c r="J6" i="8"/>
  <c r="I5" i="8"/>
  <c r="J5" i="8"/>
  <c r="J4" i="8"/>
  <c r="I5" i="7"/>
  <c r="H5" i="7"/>
  <c r="F5" i="7"/>
  <c r="G5" i="7"/>
  <c r="J7" i="8"/>
  <c r="I4" i="7"/>
  <c r="J3" i="23"/>
  <c r="G4" i="7"/>
  <c r="H3" i="23"/>
  <c r="H4" i="7"/>
  <c r="I3" i="23"/>
  <c r="G3" i="23"/>
  <c r="F4" i="7"/>
  <c r="J128" i="23" l="1"/>
  <c r="H128" i="23"/>
  <c r="G128" i="23"/>
  <c r="F23" i="7"/>
  <c r="H23" i="7"/>
  <c r="I23" i="7" l="1"/>
</calcChain>
</file>

<file path=xl/sharedStrings.xml><?xml version="1.0" encoding="utf-8"?>
<sst xmlns="http://schemas.openxmlformats.org/spreadsheetml/2006/main" count="760" uniqueCount="457">
  <si>
    <t>Missouri Collaborative Work Practice Profile</t>
  </si>
  <si>
    <r>
      <t xml:space="preserve">Foundations present in the implementation of each essential function: </t>
    </r>
    <r>
      <rPr>
        <i/>
        <sz val="10"/>
        <color theme="1"/>
        <rFont val="Calibri"/>
        <family val="2"/>
        <scheme val="minor"/>
      </rPr>
      <t>Commitment to the success of all students and to improving the quality of instruction.</t>
    </r>
  </si>
  <si>
    <t>Essential Functions</t>
  </si>
  <si>
    <t>Proficient</t>
  </si>
  <si>
    <t xml:space="preserve">Close to Proficient  </t>
  </si>
  <si>
    <t>(Skill is emerging, but not yet to ideal proficiency.  Coaching is recommended.)</t>
  </si>
  <si>
    <t>(Follow-up professional development and coaching is critical.)</t>
  </si>
  <si>
    <t>The collaborative behaviors do not occur during team meetings.</t>
  </si>
  <si>
    <t>Exemplary/ Ideal Implementation</t>
  </si>
  <si>
    <t>How often does your team agenda address…</t>
  </si>
  <si>
    <t>At least twice monthly</t>
  </si>
  <si>
    <t>Monthly</t>
  </si>
  <si>
    <t>Never</t>
  </si>
  <si>
    <t>Less than monthly</t>
  </si>
  <si>
    <r>
      <t xml:space="preserve">How often? </t>
    </r>
    <r>
      <rPr>
        <i/>
        <sz val="11"/>
        <color theme="1"/>
        <rFont val="Calibri"/>
        <family val="2"/>
        <scheme val="minor"/>
      </rPr>
      <t>(select one)</t>
    </r>
  </si>
  <si>
    <t>Discussing data and monitoring student progress?</t>
  </si>
  <si>
    <t>Identifying instructional practices that result in student learning?</t>
  </si>
  <si>
    <t>Identifying students needing re-teaching?</t>
  </si>
  <si>
    <t>Aligning instructional practices to academic standards?</t>
  </si>
  <si>
    <t>Yes or No?</t>
  </si>
  <si>
    <t>Yes</t>
  </si>
  <si>
    <t>No</t>
  </si>
  <si>
    <t xml:space="preserve">What do your team agendas include? </t>
  </si>
  <si>
    <t>Date, time, and location of meeting</t>
  </si>
  <si>
    <t>Outcomes</t>
  </si>
  <si>
    <t>Past items to review</t>
  </si>
  <si>
    <t>New items</t>
  </si>
  <si>
    <t>Celebrations</t>
  </si>
  <si>
    <t>Norms</t>
  </si>
  <si>
    <t>Next meeting date</t>
  </si>
  <si>
    <t>Collaborative Teams</t>
  </si>
  <si>
    <t>Select One</t>
  </si>
  <si>
    <t>Dashboard</t>
  </si>
  <si>
    <t>E</t>
  </si>
  <si>
    <t>P</t>
  </si>
  <si>
    <t>C</t>
  </si>
  <si>
    <t>U</t>
  </si>
  <si>
    <t>Purpose for the meeting</t>
  </si>
  <si>
    <t>Where and when held</t>
  </si>
  <si>
    <t xml:space="preserve">List of the attendees </t>
  </si>
  <si>
    <t>Decisions made at the meeting</t>
  </si>
  <si>
    <t>EF</t>
  </si>
  <si>
    <t>Practice Profile</t>
  </si>
  <si>
    <t>What collaborative behaviors does your team use?</t>
  </si>
  <si>
    <t>Pausing</t>
  </si>
  <si>
    <t>Paraphrasing</t>
  </si>
  <si>
    <t>Posing questions</t>
  </si>
  <si>
    <t>Putting ideas on the table</t>
  </si>
  <si>
    <t>Providing data</t>
  </si>
  <si>
    <t>Paying attention to self and others</t>
  </si>
  <si>
    <t>Presuming positive intentions</t>
  </si>
  <si>
    <t>Always</t>
  </si>
  <si>
    <t>Almost always</t>
  </si>
  <si>
    <t>Sometimes</t>
  </si>
  <si>
    <t>Rarely</t>
  </si>
  <si>
    <t>Exemplary</t>
  </si>
  <si>
    <t>Ideal Implementation</t>
  </si>
  <si>
    <t>Far from Proficient</t>
  </si>
  <si>
    <t xml:space="preserve"> (Follow-up professional development and coaching is critical.)</t>
  </si>
  <si>
    <t>Educators use results to identify priority learning needs.</t>
  </si>
  <si>
    <t>Common Formative Assessment</t>
  </si>
  <si>
    <r>
      <t>Far from Proficient</t>
    </r>
    <r>
      <rPr>
        <i/>
        <sz val="10"/>
        <color theme="1"/>
        <rFont val="Calibri"/>
        <family val="2"/>
        <scheme val="minor"/>
      </rPr>
      <t xml:space="preserve"> (Follow-up professional development and coaching is critical.)</t>
    </r>
  </si>
  <si>
    <t>Educators establish clear and measureable student success criteria in a rubric, scoring guide, or checklist.</t>
  </si>
  <si>
    <t>Less than 2 of the criteria are met.</t>
  </si>
  <si>
    <t>Educators use assessment data to improve student learning.</t>
  </si>
  <si>
    <t>Is the learning target clearly explained to students?</t>
  </si>
  <si>
    <t>Common Formative Assessment:  Self-Assessment</t>
  </si>
  <si>
    <t>Success Criteria</t>
  </si>
  <si>
    <t>Are success criteria frequently referred to during the learning process?</t>
  </si>
  <si>
    <t>Is the common formative assessment appropriate for generating data in relation to the success criteria?</t>
  </si>
  <si>
    <t>Are success criteria communicated in language students can understand?</t>
  </si>
  <si>
    <t>Using Assessment Data</t>
  </si>
  <si>
    <t>Are your decisions about next steps based on evidence?</t>
  </si>
  <si>
    <t>Do you take appropriate action based on evidence?</t>
  </si>
  <si>
    <t>Does feedback to students align with learning target and success criteria?</t>
  </si>
  <si>
    <t>Common Formative Assessment (CFA)</t>
  </si>
  <si>
    <r>
      <t xml:space="preserve">Foundations present in the implementation of each essential function: </t>
    </r>
    <r>
      <rPr>
        <i/>
        <sz val="10"/>
        <color theme="1"/>
        <rFont val="Calibri"/>
        <family val="2"/>
      </rPr>
      <t>Commitment to the success of all students and to improving the quality of instruction.</t>
    </r>
  </si>
  <si>
    <t>Essential Function</t>
  </si>
  <si>
    <t>Exemplary proficiency</t>
  </si>
  <si>
    <r>
      <t>Far from Proficient</t>
    </r>
    <r>
      <rPr>
        <i/>
        <sz val="10"/>
        <color theme="1"/>
        <rFont val="Calibri"/>
        <family val="2"/>
      </rPr>
      <t xml:space="preserve"> (Follow-up professional development and coaching is critical.)</t>
    </r>
  </si>
  <si>
    <t xml:space="preserve">Educators in all grades/content areas teach all students to determine, “Where am I Going?” </t>
  </si>
  <si>
    <t>Educators in all grades/content areas teach all students to determine, “Where am I now?”</t>
  </si>
  <si>
    <t>Educators in all grades/content areas teach all students to determine, “How can I close the gap?”</t>
  </si>
  <si>
    <t>Assessment Capable Learners</t>
  </si>
  <si>
    <t>When teaching students to develop learning goals, do you…</t>
  </si>
  <si>
    <t>Educators in all grades/content areas teach all students to determine, “Where am I Going?”</t>
  </si>
  <si>
    <r>
      <t xml:space="preserve">Foundations present in the implementation of each essential component: </t>
    </r>
    <r>
      <rPr>
        <i/>
        <sz val="10"/>
        <color theme="1"/>
        <rFont val="Calibri"/>
        <family val="2"/>
        <scheme val="minor"/>
      </rPr>
      <t>Commitment to the success of all students and to improving the quality of instruction.</t>
    </r>
  </si>
  <si>
    <t>Feedback</t>
  </si>
  <si>
    <r>
      <t>Far from Proficient</t>
    </r>
    <r>
      <rPr>
        <i/>
        <sz val="10"/>
        <color theme="1"/>
        <rFont val="Calibri"/>
        <family val="2"/>
        <scheme val="minor"/>
      </rPr>
      <t xml:space="preserve"> </t>
    </r>
  </si>
  <si>
    <t>Feedback is clear.</t>
  </si>
  <si>
    <t>2 of the 3 criteria occur.</t>
  </si>
  <si>
    <t>1 of the 3 criteria occur.</t>
  </si>
  <si>
    <t>None of the criteria occur.</t>
  </si>
  <si>
    <t>Feedback provides for students to be active participants in their learning.</t>
  </si>
  <si>
    <t>Extended feedback loops are used to support students’ elaboration and to have students contribute to extended conversations. Classroom discourse is characterized by the consistent use of feedback/probes that encourage deeper/ more meaningful exploration of ideas.</t>
  </si>
  <si>
    <t xml:space="preserve">There are occasional feedback loops, although they are short and often end abruptly and do not allow a full exploration of ideas and concepts. </t>
  </si>
  <si>
    <t>The teacher asks questions from students, but discourse focuses on a statement of correct or incorrect rather than deeper/meaningful exploration of ideas.</t>
  </si>
  <si>
    <t>All of the following occur:
•   The teacher feedback to students is clearly aligned with the learning goal and success criteria 
•   The feedback consistently provides clues, hints or suggestions to students about what they can do to progress from their current learning status toward the desired learning goal 
•   The feedback answers the three questions: Where am I going? How am I going? Where to next?</t>
  </si>
  <si>
    <t>Teacher feedback…</t>
  </si>
  <si>
    <t>Is aligned with the learning goal and success criteria.</t>
  </si>
  <si>
    <t>Consistently provides clues, hints or suggestions to students about how they can progress toward the learning goal.</t>
  </si>
  <si>
    <t>Answers all of the following questions: Where am I going? How am I going? Where to next?</t>
  </si>
  <si>
    <t>Select one.</t>
  </si>
  <si>
    <t>Extended feedback loops…</t>
  </si>
  <si>
    <t>Are used to support students’ elaboration and to have students contribute to extended conversations.</t>
  </si>
  <si>
    <t>Reciprocal Teaching</t>
  </si>
  <si>
    <t>Teacher models, practices, and scaffolds the usage of the four components of reciprocal teaching.</t>
  </si>
  <si>
    <t>3 of the 4 criteria are met.</t>
  </si>
  <si>
    <t>2 of the 4 criteria are met.</t>
  </si>
  <si>
    <t>1 or less criteria are met.</t>
  </si>
  <si>
    <t xml:space="preserve">Before reading the teacher activates students’ prior knowledge to anticipate learning.  </t>
  </si>
  <si>
    <t>During reading the teacher engages students in clarifying, questioning, predicting, and summarizing the reading material.</t>
  </si>
  <si>
    <t>3 of the 5 criteria are met.</t>
  </si>
  <si>
    <t>2 of the 5 criteria are met.</t>
  </si>
  <si>
    <t xml:space="preserve">After reading the teacher engages students in learning reflections. </t>
  </si>
  <si>
    <t>Evidence of the modeling and/or use of all four components:
•   predicting
•   clarifying
•   questioning
•   summarizing</t>
  </si>
  <si>
    <t>All criteria are met.
•   Activates students’ prior knowledge (i.e., asks what students know or what the text reminds them of).
•   Reviews all four strategies.
•   Has students PREDICT what the reading will be about.
•   Sets a purpose during reading (i.e., looking for words to CLARIFY or QUESTIONS to ask).</t>
  </si>
  <si>
    <t>All criteria are met.
•   Coaches individual students in any of the four strategies.
•   Has students do the following as they read:
--CLARIFY words or ideas
--Ask QUESTIONS about portions of the text
--PREDICT what the next portion of the text is about
--SUMMARIZE small portions or chunks of the text.</t>
  </si>
  <si>
    <t>All criteria are met.
Guides students as they
•   Return to PREDICTIONS and discuss them.
•   CLARIFY words or ideas.
•   Ask one another QUESTIONS.
•   SUMMARIZE what was read.
•   Reflect on strategy use and ask which strategies helped the most today.</t>
  </si>
  <si>
    <t>Do you model all four components of reciprocal teaching?</t>
  </si>
  <si>
    <t>Predicting</t>
  </si>
  <si>
    <t>Clarifying</t>
  </si>
  <si>
    <t>Questioning</t>
  </si>
  <si>
    <t>Summarizing</t>
  </si>
  <si>
    <t>Do you…</t>
  </si>
  <si>
    <t>Activate students' prior knowledge?</t>
  </si>
  <si>
    <t>Review all four strategies?</t>
  </si>
  <si>
    <t>Have students predict what the reading will be about?</t>
  </si>
  <si>
    <t>Set a purpose during the reading (i.e. looking for words to clarify or questions to ask?</t>
  </si>
  <si>
    <t>Do you have students:</t>
  </si>
  <si>
    <t>Ask questions about portions of the text?</t>
  </si>
  <si>
    <t>Clarify words or ideas?</t>
  </si>
  <si>
    <t>Predict what the next portion of the text is about?</t>
  </si>
  <si>
    <t>Summarize small portions of the text?</t>
  </si>
  <si>
    <t>Coach individual students in any of the four strategies?</t>
  </si>
  <si>
    <t>Do you guide students as they:</t>
  </si>
  <si>
    <t>Return to predictions and discuss them?</t>
  </si>
  <si>
    <t>Ask one another questions?</t>
  </si>
  <si>
    <t>Reflect on strategy use and ask which strategies helped the most today?</t>
  </si>
  <si>
    <t>Data-Based Decision Making</t>
  </si>
  <si>
    <t xml:space="preserve">Instructions. Use the tiles below to navigate this document. Complete the self-assessments in the categories below and then check your results in the Practice Profiles and the Data Dashboard. </t>
  </si>
  <si>
    <t>Administer common formative assessments AND use a common scoring method to evaluate student proficiency.</t>
  </si>
  <si>
    <t>Feedback:  Self-Assessment</t>
  </si>
  <si>
    <t>Reciprocal Teaching:  Self-Assessment</t>
  </si>
  <si>
    <t>Share charted data with the team.</t>
  </si>
  <si>
    <t>Disaggregate results to address specific student learning questions.</t>
  </si>
  <si>
    <t>Data-Based Decision Making:  Self-Assessment</t>
  </si>
  <si>
    <t>Strengths and misconceptions are directly related to targeted standards.</t>
  </si>
  <si>
    <t>Learning needs are prioritized.</t>
  </si>
  <si>
    <t>Prioritized needs are categorized according to a hierarchy of prerequisite skills.</t>
  </si>
  <si>
    <t>Are derived from specific team inferences.</t>
  </si>
  <si>
    <t>Are few and prioritized.</t>
  </si>
  <si>
    <t>Close the achievement gap for targeted student groups.</t>
  </si>
  <si>
    <t>Include a scheduled time set for analysis of results.</t>
  </si>
  <si>
    <t>The SMART goals we use…</t>
  </si>
  <si>
    <t>How to Use.</t>
  </si>
  <si>
    <t xml:space="preserve">Improved implementation processes are recommended or alternative instructional practice is chosen. </t>
  </si>
  <si>
    <t>When explaining results indicators for process and product…</t>
  </si>
  <si>
    <t>Quarterly</t>
  </si>
  <si>
    <t>Semi-annually</t>
  </si>
  <si>
    <t>Annually</t>
  </si>
  <si>
    <t>All questions</t>
  </si>
  <si>
    <t>Some questions</t>
  </si>
  <si>
    <t>Most questions</t>
  </si>
  <si>
    <t>Questions are not discussed or visually recorded</t>
  </si>
  <si>
    <t>Select an answer.</t>
  </si>
  <si>
    <t>Item</t>
  </si>
  <si>
    <t>Response</t>
  </si>
  <si>
    <t>CDT:  Self-Assessment</t>
  </si>
  <si>
    <t>DBDM:  Self-Assessment</t>
  </si>
  <si>
    <t>CFA:  Self-Assessment</t>
  </si>
  <si>
    <t>ACL:  Self-Assessment</t>
  </si>
  <si>
    <t>FB:  Self-Assessment</t>
  </si>
  <si>
    <t>RT:  Self-Assessment</t>
  </si>
  <si>
    <t>Are occasionally used, but are short, not allowing for a full exploration of ideas.</t>
  </si>
  <si>
    <t>Are not used or are used but focus on statement of correct or incorrect rather than meaningful exploration of concept.</t>
  </si>
  <si>
    <t>All of my students</t>
  </si>
  <si>
    <t>Most of my students</t>
  </si>
  <si>
    <t>Some of my students</t>
  </si>
  <si>
    <t>A few of my students</t>
  </si>
  <si>
    <t>Actively</t>
  </si>
  <si>
    <t>Frequently</t>
  </si>
  <si>
    <t>Various Forms</t>
  </si>
  <si>
    <t>Some Forms</t>
  </si>
  <si>
    <t>Few Forms</t>
  </si>
  <si>
    <t>Rarely Self-Reflects</t>
  </si>
  <si>
    <t>F</t>
  </si>
  <si>
    <t>Content and substance.</t>
  </si>
  <si>
    <t>Organization of knowledge.</t>
  </si>
  <si>
    <t>Clear and compelling product standards.</t>
  </si>
  <si>
    <t>Protection from adverse consequences for initial failures.</t>
  </si>
  <si>
    <t>Product focus.</t>
  </si>
  <si>
    <t>Affirmation of performance.</t>
  </si>
  <si>
    <t>Affiliation.</t>
  </si>
  <si>
    <t>Novelty and variety.</t>
  </si>
  <si>
    <t>Choice.</t>
  </si>
  <si>
    <t>Authenticity.</t>
  </si>
  <si>
    <t xml:space="preserve">Educator understands and plans for optimum student engagement. </t>
  </si>
  <si>
    <t>Educator practices techniques that foster student engagement.</t>
  </si>
  <si>
    <t>Educator assesses and reflects on student engagement.</t>
  </si>
  <si>
    <t>Student-Teacher Relationships:  Self-Assessment</t>
  </si>
  <si>
    <t>Develops effective elements for building strong relationships with students into classroom practice to develop students’ socially appropriate behaviors.</t>
  </si>
  <si>
    <t xml:space="preserve">Adult Behaviors-Is a reflective practitioner and continually assesses the effects of choices and actions on others. </t>
  </si>
  <si>
    <t>Develops effective methods for promoting strong relationships with students into classroom practice to improve students’ academic achievement.</t>
  </si>
  <si>
    <t>Design Qualities of Context (Schlecty)</t>
  </si>
  <si>
    <t>Design Qualities of Choice (Schlecty)</t>
  </si>
  <si>
    <t>Level of student engagement is monitored during lessons, with adjustments made as needed</t>
  </si>
  <si>
    <t>Engaging Student Learners</t>
  </si>
  <si>
    <t>Student Teacher Relationships</t>
  </si>
  <si>
    <t>Student-Teacher Relationships</t>
  </si>
  <si>
    <t>Far From Proficient</t>
  </si>
  <si>
    <t>Engaging Student Learners: Self-Assessment</t>
  </si>
  <si>
    <t>Data-Based Decision Making Process</t>
  </si>
  <si>
    <t>Collaborative Teams:  Self-Assessment</t>
  </si>
  <si>
    <t xml:space="preserve">What do your team minutes and communication include? </t>
  </si>
  <si>
    <t>Learning Targets</t>
  </si>
  <si>
    <t>Is the learning target connected to a big idea/essential learning?</t>
  </si>
  <si>
    <t>Do the learning targets clearly engage higher order thinking or processes?</t>
  </si>
  <si>
    <t>Is the learning target clearly manageable and accomplishable in the course of a lesson or unit?</t>
  </si>
  <si>
    <t>Are clear connections made between current learning target and prior learning?</t>
  </si>
  <si>
    <t>Are success criteria aligned to learning targets?</t>
  </si>
  <si>
    <t>Do success criteria reflect ways for students to indicate their current status relative to the learning targets?</t>
  </si>
  <si>
    <t>Does the learning target develop deep understanding of underlying concepts and/or acquisition of skills?</t>
  </si>
  <si>
    <t>Do success criteria relate to what students will say, do, make, or write to show evidence of learning?</t>
  </si>
  <si>
    <t>Less than 3 of the criteria are met.</t>
  </si>
  <si>
    <t>No criteria are met.</t>
  </si>
  <si>
    <t>When designing and practicing ongoing monitoring of results…</t>
  </si>
  <si>
    <t>• Team lists strengths, misconceptions, and inferences for 4 proficiency groups.
• Strengths and misconceptions are directly related to the common formative assessment and all essential standards.
• Learning needs are prioritized.
• Prioritized needs are categorized according to a hierarchy of prerequisite skills.</t>
  </si>
  <si>
    <t>• Team lists strengths, misconceptions, and inferences for 4 proficiency groups.
• Strengths and misconceptions are directly related to the common formative assessment and a targeted standard.
• Learning needs are prioritized.
• Prioritized needs are categorized.</t>
  </si>
  <si>
    <t>• Team lists strengths, misconceptions, and inferences for 3 proficiency groups.
• Strengths and misconceptions are directly related to the common formative assessment and targeted standard(s).
• Learning needs are prioritized.
• Prioritized needs are not categorized.</t>
  </si>
  <si>
    <t>• Team lists strengths, misconceptions, and inferences but does not list by proficiency groups.
• Any strengths and misconceptions listed are not directly related to the common formative assessment and targeted standard(s).
• Learning needs are not prioritized.
• Prioritized needs are not categorized.</t>
  </si>
  <si>
    <t>• At least every two weeks, team discusses expected cause data (teacher behavior) related to expected student results (effect data) for each proficiency group, with detail for replication.
• At least every two weeks, discrepancies in student results are examined in relation to difference in implementation data.
• Quarterly, based on data, improved implementation processes are recommended or alternative instructional practice and/or strategy is chosen.</t>
  </si>
  <si>
    <t>• At least quarterly, team discusses expected cause data (teacher behavior) related to expected student results (effect data) for each proficiency group, with detail for replication.
• At least quarterly, discrepancies in student results are examined in relation to difference in implementation data.
• Semi-annually, based on data, improved implementation processes are recommended or alternative instructional practice and/or strategy is chosen.</t>
  </si>
  <si>
    <t>When collecting, charting, and analyzing student learning data, how many of our collaborative team members…</t>
  </si>
  <si>
    <t>Our collaborative team members…</t>
  </si>
  <si>
    <t>Make student learning data available electronically at all times to…</t>
  </si>
  <si>
    <r>
      <t xml:space="preserve">Strengths, misconceptions, inferences, and prioritized needs are listed for </t>
    </r>
    <r>
      <rPr>
        <i/>
        <sz val="11"/>
        <rFont val="Calibri"/>
        <family val="2"/>
        <scheme val="minor"/>
      </rPr>
      <t>ALL</t>
    </r>
    <r>
      <rPr>
        <sz val="11"/>
        <rFont val="Calibri"/>
        <family val="2"/>
        <scheme val="minor"/>
      </rPr>
      <t xml:space="preserve"> proficiency groups.</t>
    </r>
  </si>
  <si>
    <t>(1) Are specific to targeted subject area, grade level, and student population, (2) are measureable and specify how and when measurement will occur, (3) are attainable, (4) are results-oriented, and (5) are time-bound.</t>
  </si>
  <si>
    <t>Include baseline, anticipated midline, and anticipated post-assessment.</t>
  </si>
  <si>
    <t xml:space="preserve">Reflect a consideration of students in intervention and case-by-case consideration of what other students can reach the goal. </t>
  </si>
  <si>
    <t>Select an answer from the menu.</t>
  </si>
  <si>
    <t>Are linked to prioritized needs for each proficiency group.</t>
  </si>
  <si>
    <t>Include learning environment, time, frequency, and duration to be used.</t>
  </si>
  <si>
    <t>Our team discusses how teacher behavior (cause data) is related to student results (effect data).</t>
  </si>
  <si>
    <t>Discrepancies in student results are examined in relation to differences in implementation data.</t>
  </si>
  <si>
    <t>Teams use data to self-reflect and self-assess for implementation fidelity.</t>
  </si>
  <si>
    <t>Discussion about implementation fidelity is recorded.</t>
  </si>
  <si>
    <t>Visual representation of growth is kept electronically.</t>
  </si>
  <si>
    <t>Effect size is calculated and recorded.</t>
  </si>
  <si>
    <t>Times are scheduled for analysis of results.</t>
  </si>
  <si>
    <t>&gt;90%</t>
  </si>
  <si>
    <t>&lt;69%</t>
  </si>
  <si>
    <t>No Errors</t>
  </si>
  <si>
    <t>&lt;25% Error</t>
  </si>
  <si>
    <t>&gt;25% Error</t>
  </si>
  <si>
    <t>&gt;80% but &lt;90%</t>
  </si>
  <si>
    <t>&gt;70% but &lt;80%</t>
  </si>
  <si>
    <t>Disaggregated into 4 proficiency groups</t>
  </si>
  <si>
    <r>
      <t xml:space="preserve">Disaggregated into </t>
    </r>
    <r>
      <rPr>
        <u/>
        <sz val="11"/>
        <color theme="1"/>
        <rFont val="Calibri"/>
        <family val="2"/>
        <scheme val="minor"/>
      </rPr>
      <t>&lt;</t>
    </r>
    <r>
      <rPr>
        <sz val="11"/>
        <color theme="1"/>
        <rFont val="Calibri"/>
        <family val="2"/>
        <scheme val="minor"/>
      </rPr>
      <t>3 proficiency groups</t>
    </r>
  </si>
  <si>
    <t>Results not disaggregated</t>
  </si>
  <si>
    <t>All team members and administration</t>
  </si>
  <si>
    <t>All team members</t>
  </si>
  <si>
    <t>All team members present at the meeting</t>
  </si>
  <si>
    <t>At least weekly</t>
  </si>
  <si>
    <t>Every two weeks</t>
  </si>
  <si>
    <t>Not at all</t>
  </si>
  <si>
    <t>Team data recorder only</t>
  </si>
  <si>
    <t xml:space="preserve">3/5 of the criteria are met including:
• Success criteria are clearly and effectively aligned to learning targets. 
• Success criteria clearly and effectively relate to what students will say, do, make or write to show evidence of learning. </t>
  </si>
  <si>
    <t xml:space="preserve">2/5 of the criteria are met including:
• Success criteria are clearly and effectively aligned to learning targets. 
• Success criteria clearly and effectively relate to what students will say, do, make or write to show evidence of learning. </t>
  </si>
  <si>
    <t>3/5 of the criteria are met including:
• Formative assessments are used to collect data on student learning during the learning process.</t>
  </si>
  <si>
    <t>2/5 of the criteria are met including:
• Formative assessments are used to collect data on student learning during the learning process.</t>
  </si>
  <si>
    <t xml:space="preserve">2/4 of the criteria are met including:
• The teachers’ decisions about next steps are completely based on evidence. </t>
  </si>
  <si>
    <t xml:space="preserve">1/4 of the criteria are met including:
• The teachers’ decisions about next steps are completely based on evidence. </t>
  </si>
  <si>
    <t>Educators construct and/or use quality assessment instruments which are of sound design and measure the learning targets.</t>
  </si>
  <si>
    <t>Educators develop clear and meaningful learning targets to guide instruction and student learning.</t>
  </si>
  <si>
    <t>Meet 4 of the following criteria.
• Formative assessments are used to collect data on student learning during the learning process.
•  Formative assessments are fully aligned with the learning target and success criteria.
•  Formative assessments are clearly appropriate for the purpose of generating data in relation to the success criteria. 
•  Formative assessments are consistently and strategically placed during the course of the learning process.
•  Formative assessments provide opportunities for students to clearly show where they are in relation to mastery of the learning target.</t>
  </si>
  <si>
    <t>Meet 4 of the following criteria.
• Success criteria are clearly and effectively aligned to learning targets. 
• Success criteria clearly and effectively relate to what students will say, do, make or write to show evidence of learning. 
• Success criteria clearly and effectively reflect ways for students to indicate their current status relative to the learning targets. 
• Success criteria are communicated in language student can fully understand. 
• Success criteria are frequently referred to during the learning process.</t>
  </si>
  <si>
    <t>During team meetings, problem-solving and sharing involves &lt; 5 of the following collaborative behaviors. (See module handout for detailed description of each)</t>
  </si>
  <si>
    <t>Data dashboard</t>
  </si>
  <si>
    <r>
      <t xml:space="preserve">Teams address </t>
    </r>
    <r>
      <rPr>
        <b/>
        <sz val="10"/>
        <color rgb="FF000000"/>
        <rFont val="Calibri"/>
        <family val="2"/>
        <scheme val="minor"/>
      </rPr>
      <t>3/4</t>
    </r>
    <r>
      <rPr>
        <sz val="10"/>
        <color rgb="FF000000"/>
        <rFont val="Calibri"/>
        <family val="2"/>
        <scheme val="minor"/>
      </rPr>
      <t xml:space="preserve"> of the following</t>
    </r>
    <r>
      <rPr>
        <b/>
        <sz val="10"/>
        <color rgb="FF000000"/>
        <rFont val="Calibri"/>
        <family val="2"/>
        <scheme val="minor"/>
      </rPr>
      <t xml:space="preserve"> at least twice monthly</t>
    </r>
    <r>
      <rPr>
        <sz val="10"/>
        <color rgb="FF000000"/>
        <rFont val="Calibri"/>
        <family val="2"/>
        <scheme val="minor"/>
      </rPr>
      <t>, as evidenced by agendas and minutes.
1. Discussing data and monitoring student progress
2. Identifying instructional practices that result in student learning
3. Identifying students needing re-teaching
4. Aligning instructional practices to academic standards</t>
    </r>
  </si>
  <si>
    <r>
      <t>Teams address</t>
    </r>
    <r>
      <rPr>
        <b/>
        <sz val="10"/>
        <color theme="1"/>
        <rFont val="Calibri"/>
        <family val="2"/>
        <scheme val="minor"/>
      </rPr>
      <t xml:space="preserve"> 3/4 </t>
    </r>
    <r>
      <rPr>
        <sz val="10"/>
        <color theme="1"/>
        <rFont val="Calibri"/>
        <family val="2"/>
        <scheme val="minor"/>
      </rPr>
      <t xml:space="preserve">of the following </t>
    </r>
    <r>
      <rPr>
        <b/>
        <sz val="10"/>
        <color theme="1"/>
        <rFont val="Calibri"/>
        <family val="2"/>
        <scheme val="minor"/>
      </rPr>
      <t>at least monthly,</t>
    </r>
    <r>
      <rPr>
        <sz val="10"/>
        <color theme="1"/>
        <rFont val="Calibri"/>
        <family val="2"/>
        <scheme val="minor"/>
      </rPr>
      <t xml:space="preserve"> as evidenced by agendas and minutes.
1. Discussing data and monitoring student progress
2. Identifying instructional practices that result in student learning
3. Identifying students needing re-teaching
4. Aligning instructional practices to academic standards</t>
    </r>
  </si>
  <si>
    <t>Weekly</t>
  </si>
  <si>
    <t>At least monthly</t>
  </si>
  <si>
    <t>How often does your team meet?</t>
  </si>
  <si>
    <t>Do you use agendas and minutes for team meetings?</t>
  </si>
  <si>
    <t>Infrequently</t>
  </si>
  <si>
    <t>Easy access for all participants to provide updates and comments</t>
  </si>
  <si>
    <t>Roles</t>
  </si>
  <si>
    <t>Educators collect, chart, and disaggregate student learning data.</t>
  </si>
  <si>
    <t>Educators explain results indicators for process (cause) and product (effect).</t>
  </si>
  <si>
    <t>Educators design and practice ongoing monitoring of results (monitor, reflect, adjust, repeat).</t>
  </si>
  <si>
    <t>Collaborative Teams (CT)</t>
  </si>
  <si>
    <t>Members of a Collaborative Team complete this self-assessment then share with their team members.
Use the self-assessment as a way of self-monitoring implementation at the beginning, mid-points, and end of the year.
When discussing results, remember to review your data and documents that provide evidence for each level of implementation.</t>
  </si>
  <si>
    <t>Formative Assessment Instruments</t>
  </si>
  <si>
    <t>Are formative assessment used during the learning process?</t>
  </si>
  <si>
    <t>Are formative assessments aligned with the learning target and success criteria?</t>
  </si>
  <si>
    <t>Are formative assessments consistently placed during the course of the learning process?</t>
  </si>
  <si>
    <t>Do formative assessments provide opportunities for students to show where they are in relation to mastery of the learning target?</t>
  </si>
  <si>
    <t>Meet 3 of the following criteria.
• The teachers’ decisions about next steps are completely based on evidence. 
• The teacher takes clearly appropriate action based on evidence (e.g., to continue as planned, scaffold, give student feedback, shift focus). 
• The teacher feedback to students is clearly aligned with the learning target and success criteria. 
• The feedback consistently provides clues, hints or suggestions to students about what they can do to progress from their current learning status toward the desired learning target.</t>
  </si>
  <si>
    <r>
      <t xml:space="preserve">Monthly </t>
    </r>
    <r>
      <rPr>
        <sz val="10"/>
        <color rgb="FF231F20"/>
        <rFont val="Calibri"/>
        <family val="2"/>
        <scheme val="minor"/>
      </rPr>
      <t>agendas and minutes show 2/4 items are addressed</t>
    </r>
  </si>
  <si>
    <r>
      <t xml:space="preserve">Monthly </t>
    </r>
    <r>
      <rPr>
        <sz val="10"/>
        <color rgb="FF231F20"/>
        <rFont val="Calibri"/>
        <family val="2"/>
        <scheme val="minor"/>
      </rPr>
      <t>agenda and minutes show fewer than 2 of the items are addressed</t>
    </r>
  </si>
  <si>
    <r>
      <t xml:space="preserve">Teams meet </t>
    </r>
    <r>
      <rPr>
        <i/>
        <sz val="10"/>
        <color rgb="FF231F20"/>
        <rFont val="Calibri"/>
        <family val="2"/>
        <scheme val="minor"/>
      </rPr>
      <t xml:space="preserve">at least monthly </t>
    </r>
    <r>
      <rPr>
        <sz val="10"/>
        <color rgb="FF231F20"/>
        <rFont val="Calibri"/>
        <family val="2"/>
        <scheme val="minor"/>
      </rPr>
      <t>using agendas and minutes in collaborative meetings.</t>
    </r>
  </si>
  <si>
    <t>Meetings occur regularly with no set schedule</t>
  </si>
  <si>
    <t>Meeting times are irregular, infrequent, and/or often canceled</t>
  </si>
  <si>
    <r>
      <t xml:space="preserve">Teams meet </t>
    </r>
    <r>
      <rPr>
        <i/>
        <sz val="10"/>
        <color rgb="FF231F20"/>
        <rFont val="Calibri"/>
        <family val="2"/>
        <scheme val="minor"/>
      </rPr>
      <t xml:space="preserve">weekly </t>
    </r>
    <r>
      <rPr>
        <sz val="10"/>
        <color rgb="FF231F20"/>
        <rFont val="Calibri"/>
        <family val="2"/>
        <scheme val="minor"/>
      </rPr>
      <t>using agendas and minutes in collaborative meetings.</t>
    </r>
  </si>
  <si>
    <t>Teams use agendas which include 8/9 of the following:
• team/group name
• date/time/location
• outcomes (includes required materials)
• past items to review
• new items
• celebrations
• norms
• roles
• next meeting date</t>
  </si>
  <si>
    <t>Teams use agendas which include 7/9 of the following:
• team/group name
• date/time/location
• outcomes (includes required materials)
• past items to review
• new items
• celebrations
• norms
• roles
• next meeting date</t>
  </si>
  <si>
    <t>Teams use minutes and communication that include 8/9 of the recommended items:
• purpose for the meeting
• where and when held
• list of the attendees
• tasks achieved during the meeting
• decisions made at the meeting
• list of actions agreed upon including who it was assigned to and the completion date
• central place with easy access all participants to provide updates and comments
• agendas that use consistent template for easy reference
• agendas distributed to all stakeholders</t>
  </si>
  <si>
    <t>Teams use minutes and communication that include 7/9 of the recommended items:
• purpose for the meeting
• where and when held
• list of the attendees
• tasks achieved during the meeting
• decisions made at the meeting
• list of actions agreed upon including who it was assigned to and the completion date
• central place with easy access all participants to provide updates and comments
• agendas that use consistent template for easy reference
• agendas distributed to all stakeholders</t>
  </si>
  <si>
    <t>Minutes include fewer 4-6 recommended items</t>
  </si>
  <si>
    <t>Minutes include fewer than 4 recommended items or are not developed</t>
  </si>
  <si>
    <t>During team meetings, problem-solving and sharing involves at least 6/7 of the following collaborative behaviors:
• pausing
• paraphrasing
• posing questions
• putting ideas on the table
• providing data
• paying attention to self and others
• presuming positive intentions</t>
  </si>
  <si>
    <t>During of team meetings, problem- solving and sharing involves at least 5 of the following collaborative behaviors:
• pausing
• paraphrasing
• posing questions
• putting ideas on the table
• providing data
• paying attention to self and others
• presuming positive intentions</t>
  </si>
  <si>
    <t>Team/group name</t>
  </si>
  <si>
    <t>Actions that were agreed including who it was assigned to and the completion date</t>
  </si>
  <si>
    <t>Central place to store document with easy access for all participants to provide updates and comments</t>
  </si>
  <si>
    <t>• Results are disaggregated into 4 proficiency groups according to specific school needs (e.g., specific subgroups).
• Results are available electronically to all team members and administration at all times.</t>
  </si>
  <si>
    <t>• Results are disaggregated into 4 proficiency groups according to specific school needs (e.g., specific subgroups).
• Results are available to all team members at all times.</t>
  </si>
  <si>
    <t>• Results are not disaggregated.
• Results are available only to team data recorder.</t>
  </si>
  <si>
    <t>• ≥90% of teachers administer common formative assessment and use common scoring method to evaluate student proficiency.
• ≥90% of teachers share charted class data with the data team prior to meeting.</t>
  </si>
  <si>
    <t>• ≥80% of teachers administer common formative assessment and use common method to evaluate student proficiency.
• ≥80% of teachers share charted class data with the data team prior to meeting.</t>
  </si>
  <si>
    <t>• ≥70% of teachers administer common formative assessment and use common scoring method to evaluate student proficiency.
• ≥70% of teachers share charted class data with the data team prior to meeting.</t>
  </si>
  <si>
    <t>• &lt;70% of teachers administer common formative assessment and use common scoring method to evaluate student proficiency.
• &lt;70% of teachers share charted class data with the data team prior to meeting.</t>
  </si>
  <si>
    <t>• Results are disaggregated into fewer than 3 proficiency groups.
• Results are available only to team members present for the meeting.</t>
  </si>
  <si>
    <t>SMART Goal Criteria:
1. Are specific to targeted subject area, grade level, and student population
2. Are measurable and how measurement will occur is specified
3. Are attainable demonstration of percentage gains or increases in terms of expected change
4. Are results oriented, and must be something learners can do and that is relevant
5. Are time-bound with a set timeframe established
Additional Goal Criteria:
• are based on correctly calculated data percentages
• reflect &gt; 80% of students in the categories of proficient, close, and far from proficient are proficient by post-assessment
• are identified separately for student growth in the intervention category, on a case-by-case basis
• are derived from specific team inferences
• include baseline (pre-assessment) mid-assessment and outcome (post-assessment) for all essential standards
• indicate closure of achievement gaps for targeted student groups
• are few and prioritized
• include scheduled time set for formal analysis of results</t>
  </si>
  <si>
    <t>Team meets the 5 criteria of SMART goals and 7/8 additional goal criteria.</t>
  </si>
  <si>
    <t>Team meets the 5 criteria of SMART goals and 4/8 additional goal criteria.</t>
  </si>
  <si>
    <t>Team meets the 5 criteria of SMART goals and fewer than 4 of the additional goal criteria.</t>
  </si>
  <si>
    <t>Team meets fewer than 5 criteria of SMART goals.</t>
  </si>
  <si>
    <t xml:space="preserve">• Selected instructional practices are DESE approved.
• Selected instructional practices/ strategies:
    - target prioritized needs and are evidence-based
    - have an effect size of &gt;.40 impact on student growth
    - are linked to prioritized needs for each proficiency group
</t>
  </si>
  <si>
    <t xml:space="preserve">Selected instructional practices/ strategies:
• target prioritized needs.
• are described in detail to allow for replication.
• are linked to prioritized needs for each proficiency group.
</t>
  </si>
  <si>
    <t xml:space="preserve">Selected instructional practices/ strategies target prioritized needs.
</t>
  </si>
  <si>
    <t>• Weekly or more frequently, team discusses expected cause data (teacher behavior) related to expected student results (effect data) for each proficiency group, with detail for replication.
• Weekly or more frequently, discrepancies in student results are examined in relation to difference in implementation data.
• Monthly, based on data, improved implementation processes are recommended or alternative instructional practice and/or strategy is chosen.</t>
  </si>
  <si>
    <t>Team discussion about expected cause data (teacher behavior) and student results (effect data) occurs but does not include a cause/effect discussion, or uses incomplete data.</t>
  </si>
  <si>
    <t>• Weekly or more frequently, teams use data to self-reflect and self-assess for implementation fidelity and record discussion.
• After 2 assessments (pre-, mid, post-) for the timeframe have been completed, visual representation of growth is displayed.
• Visual representation of results is kept electronically.
• Times are scheduled for formal analysis of results.
• Effect size(s) is/are calculated and recorded.</t>
  </si>
  <si>
    <t>• Every two weeks, teams use data to self-reflect and self-assess for implementation fidelity and record discussion.
• After 2 assessments (pre-, mid, post-) for the timeframe have been completed, visual representation of growth is displayed.
• Visual representation of results is kept electronically.
• Times are scheduled for formal analysis of results.</t>
  </si>
  <si>
    <t>• Quarterly, teams use data to self-reflect and self-assess for
implementation fidelity and record discussion.
• After 2 assessments (pre-, mid, post-) for the timeframe have been completed, visual representation of growth is displayed.
• Visual representation of results is kept electronically.
• Times are scheduled for formal analysis of results.</t>
  </si>
  <si>
    <t>• Two times per year, teams use data to self-reflect and self-assess for implementation fidelity but discussion is not recorded.
• After 2 assessments (pre-, mid, post-) for the timeframe have been completed, visual representation of growth is displayed.</t>
  </si>
  <si>
    <t>• Selected instructional practices are DESE approved.
• Selected instructional practices/ strategies:
    - target prioritized needs and are evidence-based
    - have an effect size &gt;.60 impact on student growth
    - are linked to prioritized needs for each proficiency group
    - include learning environment, time, frequency, and duration to be used</t>
  </si>
  <si>
    <t>Are based on correctly calculated percentages.</t>
  </si>
  <si>
    <t>Are approved by DESE.</t>
  </si>
  <si>
    <t>Educators collaboratively develop common purposes and goals for improved student outcomes that embrace continuous school improvement.</t>
  </si>
  <si>
    <t>Educators effectively implement group processes in collaborative meetings.</t>
  </si>
  <si>
    <t>Educators intentionally use collaborative skills in collaborative team meetings.</t>
  </si>
  <si>
    <t>Educators analyze results to identify priority learning needs.</t>
  </si>
  <si>
    <t>Educators establish SMART
goals based on data- identified student learning needs.</t>
  </si>
  <si>
    <t>Educators use data to select a common
instructional practice/ strategy to implement with fidelity.</t>
  </si>
  <si>
    <t>Meet 5/6 criteria:
• Learning target is clearly connected to an essential learning in the domain.
• Learning target develops deep understanding of underlying concepts and/or acquisition of skills.
• Learning target clearly engages higher order thinking processes.
• Learning target is clearly manageable and can be accomplished in the course of a lesson or unit (may be several periods).
• Learning target is clearly explained to students.
• Connections between current learning target and prior learning are clearly made.</t>
  </si>
  <si>
    <t>4/6 criteria are met including:
• Learning target is clearly connected to an essential learning in the domain.</t>
  </si>
  <si>
    <t xml:space="preserve">3/6 criteria are met including:
• Learning target is clearly connected to an essential learning in the domain.
</t>
  </si>
  <si>
    <t>When teaching students to develop learning goals, 5/5 criteria occur:
Educator:
• writes daily targets using student-friendly language, using “I can  ,” or “I know
  ” statements
• creates daily opportunities for students to use or interact with learning targets
• develops rubric or scoring guide for appropriate assignments and provides multiple opportunities for students to use/interact with the rubric/scoring guide during the learning
• analyzes sample work with the students using strong and weak examples and asking students to justify their analyses (an on-going task throughout learning to clarify misconceptions)
• asks students to set daily goals in relation to the learning targets</t>
  </si>
  <si>
    <t>When teaching students to determine learning goals, 3/5 criteria occur and must include:
Educator:
• writes daily targets using student-friendly language, using “I can  ,” or “I know  ” statements
• creates daily opportunities for students to use or interact with learning targets</t>
  </si>
  <si>
    <t>When teaching students to determine learning goals, fewer than 3/5 criteria occur.</t>
  </si>
  <si>
    <t>When teaching students to self- evaluate learning progress, 4/5 criteria occur.</t>
  </si>
  <si>
    <t>When teaching students to self-evaluate learning progress, fewer than 3/5 criteria occur.</t>
  </si>
  <si>
    <t>When teaching students to self-evaluate learning progress, 3/5 criteria occur.</t>
  </si>
  <si>
    <t>When teaching students to identify next steps in learning, 3/4 criteria occur.</t>
  </si>
  <si>
    <t>When teaching students to identify next steps in learning, 2/4 criteria occur.</t>
  </si>
  <si>
    <t>When teaching students to identify next steps in learning, fewer than 2 criteria occur.</t>
  </si>
  <si>
    <t>When teaching students to determine learning goals, 4/5 criteria occur and must include: 
Educator:
• writes daily targets using student-friendly language, using “I can  ,” or “I know  ” statements
• creates daily opportunities for students to use or interact with learning targets
• asks students to set daily goals in relation to the learning targets</t>
  </si>
  <si>
    <t>When teaching students to self-evaluate learning progress, 5/5 criteria occur: 
Educator:
• provides descriptive task feedback to all students throughout their learning that clearly links to learning goal and success criteria
• provides feedback about strengths and offers information to guide actionable improvement to all students multiple times throughout the learning process
• paces instruction to allow for frequent, descriptive feedback to all students and allows time for students to act on the feedback received
• asks students to self-regulate by assessing their own progress and justifying their assessments multiple times throughout the learning process
• instructs students to set personal goals based on feedback and self-assessment</t>
  </si>
  <si>
    <t>When teaching students to identify next steps in learning, 4/4 criteria occur: 
Educator
• assists each student in determining what might be some of the next instructional steps for the individual.
• paces instruction to allow for the feedback loop and focused student revision.
• provides opportunities for students to self- reflect and document their learning.
• provides opportunities for students to share their learning.</t>
  </si>
  <si>
    <t>Create daily opportunities for students to use or interact with learning targets?</t>
  </si>
  <si>
    <t>Develop rubrics and provide multiple opportunities for student to us or interact with the rubric/scoring guide during learning?</t>
  </si>
  <si>
    <t>Analyze sample work with students using strong and weak examples and ask them to justify their analyses?</t>
  </si>
  <si>
    <t>Ask students to set daily goals in relation to the learning targets?</t>
  </si>
  <si>
    <t>When teaching students  to self-evaluate their learning progress, do you…</t>
  </si>
  <si>
    <t>Provide descriptive task feedback to all students throughout their learning?</t>
  </si>
  <si>
    <t>Provide feedback about strengths and offer information to guide actionable improvement to students at multiple times?</t>
  </si>
  <si>
    <t>Pace instruction to allow for frequent, descriptive feedback to all students, and allow time for students to act on the feedback?</t>
  </si>
  <si>
    <t>Ask students to self-regulate by assessing their own progress and justifying their assesments multiple times?</t>
  </si>
  <si>
    <t>Guide students to set personal goals based on feedback and self-assessment?</t>
  </si>
  <si>
    <t>When teaching students to identify next steps in learning, do you…</t>
  </si>
  <si>
    <t>Help each student in determining what might be their next instructional steps?</t>
  </si>
  <si>
    <t>Pace instruction to allow for the feedback loop and focused student revision?</t>
  </si>
  <si>
    <t>Provide opportunities for students to self-reflect and document their learning?</t>
  </si>
  <si>
    <t>Provide opportunities for student to share their learning?</t>
  </si>
  <si>
    <t>Educator understands and plans for optimum student engagement.</t>
  </si>
  <si>
    <t>All of the following criteria are met:
• Educator develops engaging lessons with clear learning targets and transparent success criteria.
• Educator plans for a range of instructional
strategies in each lesson.
• Educator plans and implements lessons in which effective practices are used.
• Educator plans lessons that that require students to persevere.
• Educator implements lessons that require students to problem solve.</t>
  </si>
  <si>
    <t>Fewer than three criteria are met.</t>
  </si>
  <si>
    <t>All of the following criteria are met:
• All Design Qualities of Context are present.
• One or more of the Design Qualities of Choice are evident in instruction.
• Educator consistently monitors and observes levels of student engagement during instruction and makes adjustments when needed.
• Educator provides opportunities for students to engage in self-assessment and reflection about their learning.</t>
  </si>
  <si>
    <t>All of the following criteria are met:
• Educator provides formal opportunities for student input on their levels of engagement with lessons.
• Educator reflects on student engagement and plans for improvement based on observational notes.
• Educator reflects on student conversations and input for plans to improve student engagement.
• Educator expands on personal assessment and student input by using this information as a measure of personal growth and may share with colleagues, parents, and protégés.</t>
  </si>
  <si>
    <t>Fewer than two criteria are met.</t>
  </si>
  <si>
    <t>Do you plan for optimum student engagement?</t>
  </si>
  <si>
    <t>Lessons have clear learning targets and transparent success criteria.</t>
  </si>
  <si>
    <t>A range of instructional strategies are planned for each lesson.</t>
  </si>
  <si>
    <t>Lessons using effective practices are planned and implemented.</t>
  </si>
  <si>
    <t>Planned lessons require students to persevere.</t>
  </si>
  <si>
    <t>Planned lessons require students to problem solve.</t>
  </si>
  <si>
    <t>Opportunities are provided for students to engage in self-assessment and reflection about their learning.</t>
  </si>
  <si>
    <t>context</t>
  </si>
  <si>
    <t>choice</t>
  </si>
  <si>
    <t>assessing engagement</t>
  </si>
  <si>
    <t>Formal opportunities are provided for student to provide input on their levels of engagement with lessons.</t>
  </si>
  <si>
    <t>Do you practice techniques that foster engagement?</t>
  </si>
  <si>
    <t>Observational notes are used to reflect and plan for improvement.</t>
  </si>
  <si>
    <t>Student conversations and input are used to reflect and plan for improved student engagement.</t>
  </si>
  <si>
    <t>Information gained from personal assessment and student input is used as a measure of personal growth, and maybe be shared with others.</t>
  </si>
  <si>
    <t>Do you assess and reflect on student engagement?</t>
  </si>
  <si>
    <r>
      <t xml:space="preserve">All of the following criteria are met:
</t>
    </r>
    <r>
      <rPr>
        <sz val="10"/>
        <color theme="1"/>
        <rFont val="Calibri"/>
        <family val="2"/>
        <scheme val="minor"/>
      </rPr>
      <t>• Teacher demonstrates knowledge about each student’s interests and emotional strengths.
• Teacher shows pleasure and enjoyment in every student. 
• Teacher interacts in a responsive and respectful manner towards all students. 
• Teacher does not show irritability or aggravation toward students.</t>
    </r>
  </si>
  <si>
    <t>None of the criteria are met.</t>
  </si>
  <si>
    <t xml:space="preserve">Is a reflective practitioner and continually assesses the effects of choices and actions on students. </t>
  </si>
  <si>
    <r>
      <rPr>
        <b/>
        <sz val="10"/>
        <color theme="1"/>
        <rFont val="Calibri"/>
        <family val="2"/>
        <scheme val="minor"/>
      </rPr>
      <t>All of the following criteria are met:</t>
    </r>
    <r>
      <rPr>
        <sz val="10"/>
        <color theme="1"/>
        <rFont val="Calibri"/>
        <family val="2"/>
        <scheme val="minor"/>
      </rPr>
      <t xml:space="preserve">
• Teacher actively seeks opportunities to grow professionally in order to improve learning for all students.
• Teacher uses various forms of self- reflection to monitor and build on opportunities to increase student-teacher relationships.
• Teacher always acts as a responsible professional in building student- teacher relationships. </t>
    </r>
  </si>
  <si>
    <r>
      <rPr>
        <b/>
        <sz val="10"/>
        <color theme="1"/>
        <rFont val="Calibri"/>
        <family val="2"/>
        <scheme val="minor"/>
      </rPr>
      <t>All of the following criteria are met:</t>
    </r>
    <r>
      <rPr>
        <sz val="10"/>
        <color theme="1"/>
        <rFont val="Calibri"/>
        <family val="2"/>
        <scheme val="minor"/>
      </rPr>
      <t xml:space="preserve">
• Teacher demonstrates knowledge about each student’s background, strengths and academic levels. 
• Teacher offers each student help (e.g., answering questions in timely manner, offering support that matches the children's needs) in achieving academic and social objectives.
• Teacher helps all students reflect on their thinking and learning skills on a frequent basis. </t>
    </r>
  </si>
  <si>
    <t>Do you build strong relationships into classroom practice?</t>
  </si>
  <si>
    <t>Are you a reflective practitioner?</t>
  </si>
  <si>
    <t>Do you demonstrate knowledge about students' interests and emotional strengths?</t>
  </si>
  <si>
    <t>Do  you show enjoyment of your students?</t>
  </si>
  <si>
    <t>Are your interactions with all students are responsive and respectful?</t>
  </si>
  <si>
    <t>Do you show irritation or aggravation towards your students?</t>
  </si>
  <si>
    <t>Do you actively seek opportunities to grow professionally?</t>
  </si>
  <si>
    <t>Do you use various forms of self-reflection to monitor and build on opportunities to improve teacher-student relationships?</t>
  </si>
  <si>
    <t>Do you always act as a responsible profesional in building teacher-student relationships?</t>
  </si>
  <si>
    <t>Do you develop methods for promoting strong relationships with students?</t>
  </si>
  <si>
    <t>Do you demonstrate knowledge about each student's background, strengths, and academic levels?</t>
  </si>
  <si>
    <t>Do you offer each student help in achieving academic and social objectives?</t>
  </si>
  <si>
    <t>Do you frequently help all students reflect on their thinking and learning skills?</t>
  </si>
  <si>
    <t>Agendas include 4-6 of the recommended items.</t>
  </si>
  <si>
    <t>Agendas include fewer than 4 recommended items or are not developed.</t>
  </si>
  <si>
    <t>Educators develop metacognition in learners.</t>
  </si>
  <si>
    <t>Exemplary Implementation</t>
  </si>
  <si>
    <t>When presenting students with a task, do you model metacognitive practices?</t>
  </si>
  <si>
    <t>Do you talk about thinking and learning in general and specifically talk about your own thinking and learning?</t>
  </si>
  <si>
    <t>Do you model metacognitive practices before, during, and after learning?</t>
  </si>
  <si>
    <t>Do you provide opportunities for students to practice metacognition?</t>
  </si>
  <si>
    <t>Do you provide opportunities for students to think about the best way to approach the task or accomplish the learning target?</t>
  </si>
  <si>
    <t>Do you provide opportunities for students to monitor progress in relation to learning target and success criteria?</t>
  </si>
  <si>
    <t>Metacognition:  Self-Assessment</t>
  </si>
  <si>
    <t>Do you provide opportunities for students to determine if the learning target was met and reflect on what went well, what did not go well, and what to do differently next time?</t>
  </si>
  <si>
    <t>Write daily learning targets in student-friendly language (i.e. "I can" or "I know" statements)?</t>
  </si>
  <si>
    <r>
      <t>Our collaborative team members list strengths, misconceptions, and inferences</t>
    </r>
    <r>
      <rPr>
        <i/>
        <sz val="11"/>
        <rFont val="Calibri"/>
        <family val="2"/>
        <scheme val="minor"/>
      </rPr>
      <t xml:space="preserve"> by proficiency group</t>
    </r>
    <r>
      <rPr>
        <sz val="11"/>
        <rFont val="Calibri"/>
        <family val="2"/>
        <scheme val="minor"/>
      </rPr>
      <t>.</t>
    </r>
  </si>
  <si>
    <r>
      <t xml:space="preserve">Reflect </t>
    </r>
    <r>
      <rPr>
        <u/>
        <sz val="11"/>
        <rFont val="Calibri"/>
        <family val="2"/>
        <scheme val="minor"/>
      </rPr>
      <t>&gt;</t>
    </r>
    <r>
      <rPr>
        <sz val="11"/>
        <rFont val="Calibri"/>
        <family val="2"/>
        <scheme val="minor"/>
      </rPr>
      <t xml:space="preserve"> 80% of non-intervention students be proficient by post-assessment.</t>
    </r>
  </si>
  <si>
    <t>Our selected instructional practices/strategies….</t>
  </si>
  <si>
    <r>
      <t xml:space="preserve">Target prioritized needs </t>
    </r>
    <r>
      <rPr>
        <i/>
        <sz val="11"/>
        <rFont val="Calibri"/>
        <family val="2"/>
        <scheme val="minor"/>
      </rPr>
      <t>and</t>
    </r>
    <r>
      <rPr>
        <sz val="11"/>
        <rFont val="Calibri"/>
        <family val="2"/>
        <scheme val="minor"/>
      </rPr>
      <t xml:space="preserve"> are evidence-based.</t>
    </r>
  </si>
  <si>
    <r>
      <t xml:space="preserve">Have greatest potential impact on student growth (an effect size of </t>
    </r>
    <r>
      <rPr>
        <u/>
        <sz val="11"/>
        <rFont val="Calibri"/>
        <family val="2"/>
        <scheme val="minor"/>
      </rPr>
      <t>&gt;</t>
    </r>
    <r>
      <rPr>
        <sz val="11"/>
        <rFont val="Calibri"/>
        <family val="2"/>
        <scheme val="minor"/>
      </rPr>
      <t xml:space="preserve"> .60).</t>
    </r>
  </si>
  <si>
    <t>Tasks achieved during the meeting</t>
  </si>
  <si>
    <t>Agendas distributed to all stakeholders</t>
  </si>
  <si>
    <t>Metacognition</t>
  </si>
  <si>
    <t>When developing metacognition in learners 4/5 criteria occur.</t>
  </si>
  <si>
    <t>When developing metacognition in learners 3/5 criteria occur.</t>
  </si>
  <si>
    <t>When developing metacognition in learners 2/5 criteria occur.</t>
  </si>
  <si>
    <t>Developing metacognition in learners.</t>
  </si>
  <si>
    <t>When developing metacognition in learners 5/5 criteria occur:
• When presenting students with a task, the teacher promotes a metacognitive environment by talking about thinking and learning in general and specifically talking about one’s own thinking and learning.
• When presenting students with a task, the teacher models metacognitive practices before, during and after learning. 
• When presenting students with a task, the teacher provides opportunity for students to think about the best way to approach the task or accomplish the learning target and connect to prior experiences. 
• When presenting students with a task, the teacher provides opportunity for students to monitor progress in relation to learning target and success criteria. 
• When presenting students with a task or skill, the teacher provides students opportunity to determine if learning target was met and reflect on what went well what did not go well and what to do differently next time.</t>
  </si>
  <si>
    <t>Developing ACL</t>
  </si>
  <si>
    <t>Developing Assessment Capable Learners:  Self-Assessment</t>
  </si>
  <si>
    <t>Developing Assessment Capable Learners</t>
  </si>
  <si>
    <t>Teacher-Student Relationships</t>
  </si>
  <si>
    <t>Teacher-Student Relationships:  Self-Assessment</t>
  </si>
  <si>
    <t>3/4 criteria are met.</t>
  </si>
  <si>
    <t>2/4 criteria are met.</t>
  </si>
  <si>
    <t>Fewer than 2/4 criteria are met.</t>
  </si>
  <si>
    <t>1/3 criteria is met.</t>
  </si>
  <si>
    <t>2/3 criteria are met.</t>
  </si>
  <si>
    <t>1/3 criteria are met.</t>
  </si>
  <si>
    <t>2/4criteria are met.</t>
  </si>
  <si>
    <t>4/5 criteria are met.</t>
  </si>
  <si>
    <t>3/5 criteria are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</si>
</sst>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sz val="10"/>
      <color rgb="FF000000"/>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4"/>
      <color theme="0"/>
      <name val="Calibri"/>
      <family val="2"/>
      <scheme val="minor"/>
    </font>
    <font>
      <sz val="8"/>
      <color theme="1"/>
      <name val="Calibri"/>
      <family val="2"/>
      <scheme val="minor"/>
    </font>
    <font>
      <sz val="11"/>
      <color theme="0"/>
      <name val="Calibri"/>
      <family val="2"/>
      <scheme val="minor"/>
    </font>
    <font>
      <sz val="8"/>
      <color rgb="FF000000"/>
      <name val="Segoe UI"/>
      <family val="2"/>
    </font>
    <font>
      <b/>
      <sz val="8"/>
      <color theme="1"/>
      <name val="Calibri"/>
      <family val="2"/>
      <scheme val="minor"/>
    </font>
    <font>
      <sz val="10"/>
      <color rgb="FF000000"/>
      <name val="Calibri"/>
      <family val="2"/>
    </font>
    <font>
      <b/>
      <sz val="10"/>
      <color theme="1"/>
      <name val="Calibri"/>
      <family val="2"/>
    </font>
    <font>
      <i/>
      <sz val="10"/>
      <color theme="1"/>
      <name val="Calibri"/>
      <family val="2"/>
    </font>
    <font>
      <sz val="10"/>
      <color theme="1"/>
      <name val="Calibri"/>
      <family val="2"/>
    </font>
    <font>
      <b/>
      <sz val="12"/>
      <color theme="1"/>
      <name val="Calibri"/>
      <family val="2"/>
    </font>
    <font>
      <b/>
      <sz val="11"/>
      <color theme="0"/>
      <name val="Calibri"/>
      <family val="2"/>
      <scheme val="minor"/>
    </font>
    <font>
      <sz val="14"/>
      <color theme="1"/>
      <name val="Calibri"/>
      <family val="2"/>
      <scheme val="minor"/>
    </font>
    <font>
      <sz val="10"/>
      <color theme="5"/>
      <name val="Calibri"/>
      <family val="2"/>
      <scheme val="minor"/>
    </font>
    <font>
      <b/>
      <sz val="14"/>
      <color theme="8" tint="-0.499984740745262"/>
      <name val="Calibri"/>
      <family val="2"/>
      <scheme val="minor"/>
    </font>
    <font>
      <sz val="14"/>
      <color theme="8" tint="-0.499984740745262"/>
      <name val="Calibri"/>
      <family val="2"/>
      <scheme val="minor"/>
    </font>
    <font>
      <sz val="11"/>
      <color theme="8" tint="-0.499984740745262"/>
      <name val="Calibri"/>
      <family val="2"/>
      <scheme val="minor"/>
    </font>
    <font>
      <sz val="12"/>
      <color theme="8" tint="-0.499984740745262"/>
      <name val="Calibri"/>
      <family val="2"/>
      <scheme val="minor"/>
    </font>
    <font>
      <b/>
      <sz val="11"/>
      <name val="Calibri"/>
      <family val="2"/>
      <scheme val="minor"/>
    </font>
    <font>
      <sz val="11"/>
      <name val="Calibri"/>
      <family val="2"/>
      <scheme val="minor"/>
    </font>
    <font>
      <sz val="11"/>
      <color rgb="FFFF0000"/>
      <name val="Calibri"/>
      <family val="2"/>
      <scheme val="minor"/>
    </font>
    <font>
      <b/>
      <sz val="10"/>
      <color rgb="FF000000"/>
      <name val="Calibri"/>
      <family val="2"/>
      <scheme val="minor"/>
    </font>
    <font>
      <u/>
      <sz val="11"/>
      <color theme="1"/>
      <name val="Calibri"/>
      <family val="2"/>
      <scheme val="minor"/>
    </font>
    <font>
      <sz val="11"/>
      <color rgb="FFC00000"/>
      <name val="Calibri"/>
      <family val="2"/>
      <scheme val="minor"/>
    </font>
    <font>
      <i/>
      <sz val="11"/>
      <name val="Calibri"/>
      <family val="2"/>
      <scheme val="minor"/>
    </font>
    <font>
      <sz val="9"/>
      <color theme="1"/>
      <name val="Calibri"/>
      <family val="2"/>
      <scheme val="minor"/>
    </font>
    <font>
      <i/>
      <sz val="10"/>
      <color rgb="FF231F20"/>
      <name val="Calibri"/>
      <family val="2"/>
      <scheme val="minor"/>
    </font>
    <font>
      <sz val="10"/>
      <color rgb="FF231F20"/>
      <name val="Calibri"/>
      <family val="2"/>
      <scheme val="minor"/>
    </font>
    <font>
      <sz val="8"/>
      <name val="Calibri"/>
      <family val="2"/>
      <scheme val="minor"/>
    </font>
    <font>
      <b/>
      <sz val="11"/>
      <color rgb="FFFF0000"/>
      <name val="Calibri"/>
      <family val="2"/>
      <scheme val="minor"/>
    </font>
    <font>
      <u/>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bgColor auto="1"/>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s>
  <borders count="8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bottom style="medium">
        <color theme="0" tint="-0.24994659260841701"/>
      </bottom>
      <diagonal/>
    </border>
    <border>
      <left/>
      <right/>
      <top style="medium">
        <color theme="0" tint="-0.24994659260841701"/>
      </top>
      <bottom style="medium">
        <color theme="0" tint="-0.24994659260841701"/>
      </bottom>
      <diagonal/>
    </border>
    <border>
      <left/>
      <right/>
      <top/>
      <bottom style="medium">
        <color auto="1"/>
      </bottom>
      <diagonal/>
    </border>
    <border>
      <left/>
      <right/>
      <top style="medium">
        <color theme="0" tint="-0.24994659260841701"/>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style="medium">
        <color indexed="64"/>
      </top>
      <bottom/>
      <diagonal/>
    </border>
    <border>
      <left style="medium">
        <color rgb="FF000000"/>
      </left>
      <right style="medium">
        <color rgb="FF000000"/>
      </right>
      <top style="medium">
        <color indexed="64"/>
      </top>
      <bottom style="medium">
        <color theme="0"/>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bottom style="thin">
        <color indexed="64"/>
      </bottom>
      <diagonal/>
    </border>
    <border>
      <left/>
      <right/>
      <top style="thin">
        <color indexed="64"/>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4506668294322"/>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right/>
      <top/>
      <bottom style="thin">
        <color theme="1"/>
      </bottom>
      <diagonal/>
    </border>
    <border>
      <left/>
      <right/>
      <top style="thin">
        <color indexed="64"/>
      </top>
      <bottom style="thin">
        <color theme="4" tint="0.39994506668294322"/>
      </bottom>
      <diagonal/>
    </border>
    <border>
      <left/>
      <right/>
      <top style="thin">
        <color theme="1"/>
      </top>
      <bottom style="thin">
        <color theme="4" tint="0.39994506668294322"/>
      </bottom>
      <diagonal/>
    </border>
    <border>
      <left style="medium">
        <color theme="8"/>
      </left>
      <right/>
      <top/>
      <bottom/>
      <diagonal/>
    </border>
    <border>
      <left/>
      <right/>
      <top style="thin">
        <color theme="4"/>
      </top>
      <bottom style="thin">
        <color theme="4"/>
      </bottom>
      <diagonal/>
    </border>
    <border>
      <left/>
      <right/>
      <top style="thin">
        <color indexed="64"/>
      </top>
      <bottom style="thin">
        <color theme="4"/>
      </bottom>
      <diagonal/>
    </border>
    <border>
      <left style="medium">
        <color indexed="64"/>
      </left>
      <right style="medium">
        <color rgb="FF000000"/>
      </right>
      <top/>
      <bottom style="medium">
        <color indexed="64"/>
      </bottom>
      <diagonal/>
    </border>
    <border>
      <left style="medium">
        <color rgb="FF000000"/>
      </left>
      <right/>
      <top style="medium">
        <color indexed="64"/>
      </top>
      <bottom style="medium">
        <color theme="0"/>
      </bottom>
      <diagonal/>
    </border>
    <border>
      <left/>
      <right/>
      <top style="thin">
        <color theme="4" tint="0.39997558519241921"/>
      </top>
      <bottom style="thin">
        <color theme="0"/>
      </bottom>
      <diagonal/>
    </border>
    <border>
      <left/>
      <right/>
      <top style="thin">
        <color theme="4" tint="0.39994506668294322"/>
      </top>
      <bottom style="thin">
        <color theme="4" tint="0.39991454817346722"/>
      </bottom>
      <diagonal/>
    </border>
    <border>
      <left style="medium">
        <color rgb="FF231F20"/>
      </left>
      <right style="medium">
        <color rgb="FF231F20"/>
      </right>
      <top style="medium">
        <color rgb="FF231F20"/>
      </top>
      <bottom style="medium">
        <color rgb="FF231F20"/>
      </bottom>
      <diagonal/>
    </border>
    <border>
      <left/>
      <right style="medium">
        <color rgb="FF231F20"/>
      </right>
      <top style="medium">
        <color rgb="FF231F20"/>
      </top>
      <bottom style="medium">
        <color rgb="FF231F20"/>
      </bottom>
      <diagonal/>
    </border>
    <border>
      <left style="medium">
        <color rgb="FF000000"/>
      </left>
      <right/>
      <top style="medium">
        <color theme="2"/>
      </top>
      <bottom/>
      <diagonal/>
    </border>
    <border>
      <left/>
      <right/>
      <top style="medium">
        <color theme="2"/>
      </top>
      <bottom/>
      <diagonal/>
    </border>
    <border>
      <left/>
      <right style="medium">
        <color rgb="FF000000"/>
      </right>
      <top style="medium">
        <color theme="2"/>
      </top>
      <bottom/>
      <diagonal/>
    </border>
    <border>
      <left/>
      <right/>
      <top style="thin">
        <color theme="1"/>
      </top>
      <bottom/>
      <diagonal/>
    </border>
    <border>
      <left style="medium">
        <color rgb="FF000000"/>
      </left>
      <right style="medium">
        <color rgb="FF000000"/>
      </right>
      <top style="medium">
        <color rgb="FF000000"/>
      </top>
      <bottom style="medium">
        <color rgb="FF000000"/>
      </bottom>
      <diagonal/>
    </border>
    <border>
      <left/>
      <right/>
      <top style="thin">
        <color theme="4" tint="0.39994506668294322"/>
      </top>
      <bottom/>
      <diagonal/>
    </border>
    <border>
      <left/>
      <right/>
      <top style="thin">
        <color theme="4" tint="0.39991454817346722"/>
      </top>
      <bottom style="thin">
        <color theme="4" tint="0.39991454817346722"/>
      </bottom>
      <diagonal/>
    </border>
    <border>
      <left/>
      <right/>
      <top/>
      <bottom style="thin">
        <color theme="4" tint="0.39991454817346722"/>
      </bottom>
      <diagonal/>
    </border>
    <border>
      <left/>
      <right/>
      <top style="thin">
        <color theme="4" tint="0.39994506668294322"/>
      </top>
      <bottom style="thin">
        <color theme="4" tint="0.39997558519241921"/>
      </bottom>
      <diagonal/>
    </border>
    <border>
      <left/>
      <right/>
      <top style="thin">
        <color theme="4" tint="0.39991454817346722"/>
      </top>
      <bottom style="thin">
        <color theme="4" tint="0.39997558519241921"/>
      </bottom>
      <diagonal/>
    </border>
  </borders>
  <cellStyleXfs count="2">
    <xf numFmtId="0" fontId="0" fillId="0" borderId="0"/>
    <xf numFmtId="0" fontId="9" fillId="0" borderId="0" applyNumberFormat="0" applyFill="0" applyBorder="0" applyAlignment="0" applyProtection="0"/>
  </cellStyleXfs>
  <cellXfs count="460">
    <xf numFmtId="0" fontId="0" fillId="0" borderId="0" xfId="0"/>
    <xf numFmtId="0" fontId="0" fillId="0" borderId="0" xfId="0" applyAlignment="1">
      <alignment horizontal="center"/>
    </xf>
    <xf numFmtId="0" fontId="0" fillId="2" borderId="0" xfId="0" applyFill="1"/>
    <xf numFmtId="0" fontId="1" fillId="2" borderId="0" xfId="0" applyFont="1" applyFill="1"/>
    <xf numFmtId="0" fontId="0" fillId="2" borderId="0" xfId="0" applyFont="1" applyFill="1" applyAlignment="1">
      <alignment horizontal="left" vertical="top"/>
    </xf>
    <xf numFmtId="0" fontId="0" fillId="2" borderId="0" xfId="0" applyFill="1" applyBorder="1"/>
    <xf numFmtId="0" fontId="6" fillId="2" borderId="0" xfId="0" applyFont="1" applyFill="1" applyBorder="1"/>
    <xf numFmtId="0" fontId="6" fillId="2" borderId="18" xfId="0" applyFont="1" applyFill="1" applyBorder="1"/>
    <xf numFmtId="0" fontId="2" fillId="2" borderId="20" xfId="0" applyFont="1" applyFill="1" applyBorder="1" applyAlignment="1">
      <alignment vertical="center" wrapText="1"/>
    </xf>
    <xf numFmtId="0" fontId="1" fillId="2" borderId="0" xfId="0" applyFont="1" applyFill="1" applyAlignment="1">
      <alignment horizontal="left" vertical="top"/>
    </xf>
    <xf numFmtId="0" fontId="0" fillId="0" borderId="0" xfId="0" applyProtection="1"/>
    <xf numFmtId="0" fontId="0" fillId="2" borderId="0" xfId="0" applyFill="1" applyProtection="1">
      <protection locked="0"/>
    </xf>
    <xf numFmtId="0" fontId="1" fillId="2" borderId="0" xfId="0" applyFont="1" applyFill="1" applyProtection="1">
      <protection locked="0"/>
    </xf>
    <xf numFmtId="0" fontId="12" fillId="2" borderId="0" xfId="0" applyFont="1" applyFill="1" applyProtection="1">
      <protection locked="0"/>
    </xf>
    <xf numFmtId="0" fontId="12" fillId="2" borderId="0" xfId="0" applyFont="1" applyFill="1" applyBorder="1" applyProtection="1">
      <protection locked="0"/>
    </xf>
    <xf numFmtId="0" fontId="0" fillId="2" borderId="0" xfId="0" applyFill="1" applyProtection="1"/>
    <xf numFmtId="0" fontId="2" fillId="2" borderId="14" xfId="0" applyFont="1" applyFill="1" applyBorder="1" applyAlignment="1" applyProtection="1">
      <alignment horizontal="center" vertical="center"/>
    </xf>
    <xf numFmtId="0" fontId="0" fillId="2" borderId="0" xfId="0" applyFill="1" applyAlignment="1" applyProtection="1">
      <alignment horizontal="center"/>
    </xf>
    <xf numFmtId="0" fontId="5" fillId="2" borderId="23" xfId="0" applyFont="1" applyFill="1" applyBorder="1" applyAlignment="1" applyProtection="1">
      <alignment vertical="center" wrapText="1"/>
    </xf>
    <xf numFmtId="0" fontId="5" fillId="2" borderId="24" xfId="0" applyFont="1" applyFill="1" applyBorder="1" applyAlignment="1" applyProtection="1">
      <alignment vertical="center" wrapText="1"/>
    </xf>
    <xf numFmtId="0" fontId="5" fillId="2" borderId="25" xfId="0" applyFont="1" applyFill="1" applyBorder="1" applyAlignment="1" applyProtection="1">
      <alignment vertical="center" wrapText="1"/>
    </xf>
    <xf numFmtId="0" fontId="6" fillId="2" borderId="26" xfId="0" applyFont="1" applyFill="1" applyBorder="1" applyAlignment="1" applyProtection="1">
      <alignment vertical="center" wrapText="1"/>
    </xf>
    <xf numFmtId="0" fontId="2" fillId="2" borderId="20" xfId="0" applyFont="1" applyFill="1" applyBorder="1" applyAlignment="1">
      <alignment horizontal="center" vertical="center" wrapText="1"/>
    </xf>
    <xf numFmtId="0" fontId="5" fillId="2" borderId="22" xfId="0" applyFont="1" applyFill="1" applyBorder="1" applyAlignment="1" applyProtection="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 fillId="2" borderId="0" xfId="0" applyFont="1" applyFill="1" applyAlignment="1"/>
    <xf numFmtId="0" fontId="4" fillId="2" borderId="10" xfId="0" applyFont="1" applyFill="1" applyBorder="1" applyAlignment="1" applyProtection="1">
      <alignment horizontal="center" wrapText="1"/>
    </xf>
    <xf numFmtId="0" fontId="1" fillId="2" borderId="0" xfId="0" applyFont="1" applyFill="1" applyAlignment="1"/>
    <xf numFmtId="0" fontId="0" fillId="2" borderId="0" xfId="0" applyFill="1" applyAlignment="1">
      <alignment horizontal="left" wrapText="1"/>
    </xf>
    <xf numFmtId="0" fontId="1" fillId="2" borderId="0" xfId="0" applyFont="1" applyFill="1" applyAlignment="1">
      <alignment horizontal="left" vertical="top"/>
    </xf>
    <xf numFmtId="0" fontId="0" fillId="2" borderId="0" xfId="0" applyFill="1" applyAlignment="1">
      <alignment horizontal="left"/>
    </xf>
    <xf numFmtId="0" fontId="2" fillId="0" borderId="9" xfId="0" applyFont="1" applyBorder="1" applyAlignment="1">
      <alignment horizontal="center" vertical="center" wrapText="1"/>
    </xf>
    <xf numFmtId="0" fontId="6" fillId="0" borderId="14" xfId="0" applyFont="1" applyBorder="1" applyAlignment="1">
      <alignment vertical="center" wrapText="1"/>
    </xf>
    <xf numFmtId="0" fontId="6" fillId="0" borderId="22" xfId="0" applyFont="1" applyBorder="1" applyAlignment="1">
      <alignment horizontal="center" vertical="center" wrapText="1"/>
    </xf>
    <xf numFmtId="0" fontId="6" fillId="0" borderId="22" xfId="0" applyFont="1" applyBorder="1" applyAlignment="1">
      <alignment vertical="center" wrapText="1"/>
    </xf>
    <xf numFmtId="0" fontId="15" fillId="0" borderId="22" xfId="0" applyFont="1" applyBorder="1" applyAlignment="1">
      <alignment vertical="center" wrapText="1"/>
    </xf>
    <xf numFmtId="0" fontId="16" fillId="0" borderId="35" xfId="0" applyFont="1" applyBorder="1" applyAlignment="1">
      <alignment horizontal="center" vertical="center" wrapText="1"/>
    </xf>
    <xf numFmtId="0" fontId="16" fillId="0" borderId="33" xfId="0" applyFont="1" applyBorder="1" applyAlignment="1">
      <alignment horizontal="center" vertical="center" wrapText="1"/>
    </xf>
    <xf numFmtId="0" fontId="17" fillId="0" borderId="35" xfId="0" applyFont="1" applyBorder="1" applyAlignment="1">
      <alignment horizontal="center" vertical="center" wrapText="1"/>
    </xf>
    <xf numFmtId="0" fontId="18" fillId="0" borderId="22" xfId="0" applyFont="1" applyBorder="1" applyAlignment="1">
      <alignment vertical="center" wrapText="1"/>
    </xf>
    <xf numFmtId="0" fontId="18" fillId="0" borderId="22" xfId="0" applyFont="1" applyBorder="1" applyAlignment="1">
      <alignment horizontal="center" vertical="center" wrapText="1"/>
    </xf>
    <xf numFmtId="0" fontId="0" fillId="2" borderId="0" xfId="0" applyFill="1" applyAlignment="1" applyProtection="1">
      <alignment vertical="center"/>
      <protection locked="0"/>
    </xf>
    <xf numFmtId="0" fontId="20" fillId="2" borderId="0" xfId="0" applyFont="1" applyFill="1" applyProtection="1">
      <protection locked="0"/>
    </xf>
    <xf numFmtId="0" fontId="1" fillId="2" borderId="0" xfId="0" applyFont="1" applyFill="1" applyAlignment="1">
      <alignment horizontal="left" wrapText="1"/>
    </xf>
    <xf numFmtId="0" fontId="2" fillId="0" borderId="6" xfId="0" applyFont="1" applyBorder="1" applyAlignment="1">
      <alignment horizontal="center" vertical="center" wrapText="1"/>
    </xf>
    <xf numFmtId="0" fontId="0" fillId="0" borderId="6" xfId="0" applyBorder="1" applyAlignment="1">
      <alignment vertical="center" wrapText="1"/>
    </xf>
    <xf numFmtId="0" fontId="15" fillId="0" borderId="9" xfId="0" applyFont="1" applyBorder="1" applyAlignment="1">
      <alignment vertical="center" wrapText="1"/>
    </xf>
    <xf numFmtId="0" fontId="15" fillId="0" borderId="14" xfId="0" applyFont="1" applyBorder="1" applyAlignment="1">
      <alignment vertical="center" wrapText="1"/>
    </xf>
    <xf numFmtId="0" fontId="6" fillId="0" borderId="23" xfId="0" applyFont="1" applyBorder="1" applyAlignment="1">
      <alignment vertical="center" wrapText="1"/>
    </xf>
    <xf numFmtId="0" fontId="6" fillId="0" borderId="2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9" fillId="2" borderId="0" xfId="1" applyFill="1" applyBorder="1" applyAlignment="1">
      <alignment horizontal="right"/>
    </xf>
    <xf numFmtId="0" fontId="1" fillId="2" borderId="0" xfId="0" applyFont="1" applyFill="1" applyAlignment="1"/>
    <xf numFmtId="0" fontId="0" fillId="2" borderId="0" xfId="0" applyFill="1" applyAlignment="1">
      <alignment horizontal="left" wrapText="1"/>
    </xf>
    <xf numFmtId="0" fontId="0" fillId="2" borderId="0" xfId="0" applyFill="1" applyAlignment="1">
      <alignment horizontal="left"/>
    </xf>
    <xf numFmtId="0" fontId="0" fillId="2" borderId="0" xfId="0" applyFill="1" applyBorder="1" applyProtection="1">
      <protection locked="0"/>
    </xf>
    <xf numFmtId="0" fontId="11" fillId="2" borderId="0" xfId="0" applyFont="1" applyFill="1" applyAlignment="1" applyProtection="1">
      <alignment horizontal="left"/>
    </xf>
    <xf numFmtId="0" fontId="6" fillId="0" borderId="23" xfId="0" applyFont="1" applyBorder="1" applyAlignment="1">
      <alignment horizontal="center" vertical="center" wrapText="1"/>
    </xf>
    <xf numFmtId="0" fontId="6" fillId="0" borderId="24" xfId="0" applyFont="1" applyBorder="1" applyAlignment="1">
      <alignment vertical="center" wrapText="1"/>
    </xf>
    <xf numFmtId="0" fontId="6" fillId="0" borderId="26" xfId="0" applyFont="1" applyBorder="1" applyAlignment="1">
      <alignment vertical="center" wrapText="1"/>
    </xf>
    <xf numFmtId="0" fontId="2"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4" borderId="0" xfId="0" applyFill="1"/>
    <xf numFmtId="0" fontId="0" fillId="4" borderId="0" xfId="0" applyFill="1" applyBorder="1"/>
    <xf numFmtId="0" fontId="6" fillId="2" borderId="21" xfId="0" applyFont="1" applyFill="1" applyBorder="1" applyAlignment="1">
      <alignment vertical="center"/>
    </xf>
    <xf numFmtId="0" fontId="0" fillId="4" borderId="0" xfId="0" applyFont="1" applyFill="1"/>
    <xf numFmtId="0" fontId="0" fillId="2" borderId="47" xfId="0" applyFill="1" applyBorder="1" applyAlignment="1">
      <alignment horizontal="center" vertical="center"/>
    </xf>
    <xf numFmtId="0" fontId="22" fillId="4" borderId="0" xfId="0" applyFont="1" applyFill="1" applyBorder="1" applyAlignment="1">
      <alignment horizontal="center" vertical="center"/>
    </xf>
    <xf numFmtId="0" fontId="6" fillId="2" borderId="0" xfId="0" applyFont="1" applyFill="1" applyBorder="1" applyAlignment="1">
      <alignment vertical="center"/>
    </xf>
    <xf numFmtId="0" fontId="24" fillId="2" borderId="47" xfId="0" applyFont="1" applyFill="1" applyBorder="1" applyAlignment="1">
      <alignment horizontal="center" vertical="center" wrapText="1"/>
    </xf>
    <xf numFmtId="0" fontId="25" fillId="2" borderId="47" xfId="0" applyFont="1" applyFill="1" applyBorder="1" applyAlignment="1">
      <alignment horizontal="center" vertical="center"/>
    </xf>
    <xf numFmtId="0" fontId="2" fillId="2" borderId="14" xfId="0" applyFont="1" applyFill="1" applyBorder="1" applyAlignment="1" applyProtection="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vertical="center" wrapText="1"/>
    </xf>
    <xf numFmtId="0" fontId="6" fillId="0" borderId="14" xfId="0" applyFont="1" applyBorder="1" applyAlignment="1">
      <alignment horizontal="center" vertical="center" wrapText="1"/>
    </xf>
    <xf numFmtId="0" fontId="0" fillId="4" borderId="21" xfId="0" applyFill="1" applyBorder="1"/>
    <xf numFmtId="0" fontId="0" fillId="2" borderId="0" xfId="0" applyFill="1" applyAlignment="1"/>
    <xf numFmtId="0" fontId="2" fillId="2" borderId="8"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9" xfId="0" applyFont="1" applyFill="1" applyBorder="1" applyAlignment="1">
      <alignment vertical="center" wrapText="1"/>
    </xf>
    <xf numFmtId="0" fontId="4" fillId="2" borderId="29" xfId="0" applyFont="1" applyFill="1" applyBorder="1" applyAlignment="1">
      <alignment horizontal="center" vertical="center" wrapText="1"/>
    </xf>
    <xf numFmtId="0" fontId="4" fillId="2" borderId="34" xfId="0" applyFont="1" applyFill="1" applyBorder="1" applyAlignment="1" applyProtection="1">
      <alignment horizontal="center" wrapText="1"/>
    </xf>
    <xf numFmtId="0" fontId="1" fillId="2" borderId="0" xfId="0" applyFont="1" applyFill="1" applyAlignment="1">
      <alignment vertical="top"/>
    </xf>
    <xf numFmtId="0" fontId="6" fillId="0" borderId="37" xfId="0" applyFont="1" applyBorder="1" applyAlignment="1">
      <alignment vertical="top" wrapText="1"/>
    </xf>
    <xf numFmtId="0" fontId="11" fillId="2" borderId="0" xfId="0" applyFont="1" applyFill="1" applyAlignment="1" applyProtection="1">
      <alignment horizontal="center"/>
    </xf>
    <xf numFmtId="0" fontId="14" fillId="2" borderId="0" xfId="0" applyFont="1" applyFill="1" applyAlignment="1" applyProtection="1">
      <alignment horizontal="center"/>
    </xf>
    <xf numFmtId="0" fontId="0" fillId="2" borderId="0" xfId="0" applyFill="1" applyAlignment="1" applyProtection="1">
      <alignment wrapText="1"/>
    </xf>
    <xf numFmtId="0" fontId="11" fillId="2" borderId="0" xfId="0" applyFont="1" applyFill="1" applyAlignment="1" applyProtection="1"/>
    <xf numFmtId="0" fontId="11" fillId="2" borderId="0" xfId="0" applyFont="1" applyFill="1" applyAlignment="1" applyProtection="1">
      <alignment horizontal="center"/>
    </xf>
    <xf numFmtId="0" fontId="1" fillId="0" borderId="0" xfId="0" applyFont="1"/>
    <xf numFmtId="0" fontId="6" fillId="2" borderId="9" xfId="0" applyFont="1" applyFill="1" applyBorder="1" applyAlignment="1">
      <alignment horizontal="left" vertical="top" wrapText="1"/>
    </xf>
    <xf numFmtId="0" fontId="6" fillId="2" borderId="13" xfId="0" applyFont="1" applyFill="1" applyBorder="1" applyAlignment="1">
      <alignment horizontal="left" vertical="top" wrapText="1"/>
    </xf>
    <xf numFmtId="0" fontId="0" fillId="2" borderId="0" xfId="0" applyFill="1" applyAlignment="1" applyProtection="1">
      <alignment vertical="top"/>
    </xf>
    <xf numFmtId="0" fontId="8" fillId="0" borderId="0" xfId="0" applyFont="1"/>
    <xf numFmtId="0" fontId="1" fillId="0" borderId="0" xfId="0" applyFont="1" applyAlignment="1">
      <alignment horizontal="center" vertical="center"/>
    </xf>
    <xf numFmtId="0" fontId="0" fillId="0" borderId="0" xfId="0" applyFont="1"/>
    <xf numFmtId="0" fontId="11" fillId="2" borderId="0" xfId="0" applyFont="1" applyFill="1" applyAlignment="1" applyProtection="1">
      <alignment horizontal="center"/>
    </xf>
    <xf numFmtId="0" fontId="1" fillId="2" borderId="0" xfId="0" applyFont="1" applyFill="1" applyAlignment="1"/>
    <xf numFmtId="0" fontId="0" fillId="2" borderId="0" xfId="0" applyFill="1" applyAlignment="1">
      <alignment horizontal="left" wrapText="1"/>
    </xf>
    <xf numFmtId="0" fontId="0" fillId="2" borderId="0" xfId="0" applyFill="1" applyAlignment="1">
      <alignment horizontal="left" vertical="top" wrapText="1"/>
    </xf>
    <xf numFmtId="0" fontId="0" fillId="2" borderId="0" xfId="0" applyFont="1" applyFill="1" applyAlignment="1">
      <alignment horizontal="left" vertical="center" wrapText="1"/>
    </xf>
    <xf numFmtId="0" fontId="11" fillId="2" borderId="0" xfId="0" applyFont="1" applyFill="1" applyAlignment="1" applyProtection="1">
      <alignment horizontal="center"/>
    </xf>
    <xf numFmtId="0" fontId="1" fillId="2" borderId="0" xfId="0" applyFont="1" applyFill="1" applyAlignment="1">
      <alignment horizontal="left" vertical="center" wrapText="1"/>
    </xf>
    <xf numFmtId="0" fontId="0" fillId="2" borderId="0" xfId="0" applyFont="1" applyFill="1" applyAlignment="1">
      <alignment horizontal="left" vertical="top"/>
    </xf>
    <xf numFmtId="0" fontId="0" fillId="2" borderId="0" xfId="0" applyFont="1" applyFill="1" applyAlignment="1">
      <alignment horizontal="left" wrapText="1"/>
    </xf>
    <xf numFmtId="0" fontId="0" fillId="2" borderId="0" xfId="0" applyFill="1" applyBorder="1" applyProtection="1"/>
    <xf numFmtId="0" fontId="1" fillId="2" borderId="0" xfId="0" applyFont="1" applyFill="1" applyBorder="1" applyProtection="1">
      <protection locked="0"/>
    </xf>
    <xf numFmtId="0" fontId="1" fillId="2" borderId="51" xfId="0" applyFont="1" applyFill="1" applyBorder="1" applyAlignment="1">
      <alignment horizontal="left" vertical="top" wrapText="1"/>
    </xf>
    <xf numFmtId="0" fontId="1" fillId="2" borderId="51" xfId="0" applyFont="1" applyFill="1" applyBorder="1" applyAlignment="1" applyProtection="1">
      <protection locked="0"/>
    </xf>
    <xf numFmtId="0" fontId="12" fillId="2" borderId="52" xfId="0" applyFont="1" applyFill="1" applyBorder="1" applyProtection="1">
      <protection locked="0"/>
    </xf>
    <xf numFmtId="0" fontId="12" fillId="2" borderId="55" xfId="0" applyFont="1" applyFill="1" applyBorder="1" applyProtection="1">
      <protection locked="0"/>
    </xf>
    <xf numFmtId="0" fontId="12" fillId="2" borderId="53" xfId="0" applyFont="1" applyFill="1" applyBorder="1" applyProtection="1">
      <protection locked="0"/>
    </xf>
    <xf numFmtId="0" fontId="12" fillId="2" borderId="54" xfId="0" applyFont="1" applyFill="1" applyBorder="1" applyProtection="1">
      <protection locked="0"/>
    </xf>
    <xf numFmtId="0" fontId="0" fillId="2" borderId="54" xfId="0" applyFill="1" applyBorder="1" applyProtection="1">
      <protection locked="0"/>
    </xf>
    <xf numFmtId="0" fontId="1" fillId="2" borderId="51" xfId="0" applyFont="1" applyFill="1" applyBorder="1" applyProtection="1">
      <protection locked="0"/>
    </xf>
    <xf numFmtId="0" fontId="12" fillId="2" borderId="57" xfId="0" applyFont="1" applyFill="1" applyBorder="1" applyProtection="1">
      <protection locked="0"/>
    </xf>
    <xf numFmtId="0" fontId="12" fillId="2" borderId="58" xfId="0" applyFont="1" applyFill="1" applyBorder="1" applyProtection="1">
      <protection locked="0"/>
    </xf>
    <xf numFmtId="0" fontId="12" fillId="2" borderId="59" xfId="0" applyFont="1" applyFill="1" applyBorder="1" applyProtection="1">
      <protection locked="0"/>
    </xf>
    <xf numFmtId="0" fontId="1" fillId="2" borderId="60" xfId="0" applyFont="1" applyFill="1" applyBorder="1" applyProtection="1">
      <protection locked="0"/>
    </xf>
    <xf numFmtId="0" fontId="27" fillId="2" borderId="51" xfId="0" applyFont="1" applyFill="1" applyBorder="1" applyProtection="1">
      <protection locked="0"/>
    </xf>
    <xf numFmtId="0" fontId="0" fillId="2" borderId="59" xfId="0" applyFill="1" applyBorder="1" applyProtection="1">
      <protection locked="0"/>
    </xf>
    <xf numFmtId="0" fontId="0" fillId="2" borderId="58" xfId="0" applyFill="1" applyBorder="1" applyProtection="1">
      <protection locked="0"/>
    </xf>
    <xf numFmtId="0" fontId="1" fillId="2" borderId="51" xfId="0" applyFont="1" applyFill="1" applyBorder="1" applyAlignment="1">
      <alignment horizontal="left"/>
    </xf>
    <xf numFmtId="0" fontId="12" fillId="2" borderId="61" xfId="0" applyFont="1" applyFill="1" applyBorder="1" applyProtection="1">
      <protection locked="0"/>
    </xf>
    <xf numFmtId="0" fontId="0" fillId="2" borderId="58" xfId="0" applyFont="1" applyFill="1" applyBorder="1"/>
    <xf numFmtId="0" fontId="0" fillId="2" borderId="58" xfId="0" applyFill="1" applyBorder="1" applyAlignment="1">
      <alignment horizontal="left" vertical="top" wrapText="1"/>
    </xf>
    <xf numFmtId="0" fontId="0" fillId="2" borderId="59" xfId="0" applyFill="1" applyBorder="1"/>
    <xf numFmtId="0" fontId="0" fillId="2" borderId="58" xfId="0" applyFill="1" applyBorder="1"/>
    <xf numFmtId="0" fontId="1" fillId="2" borderId="60" xfId="0" applyFont="1" applyFill="1" applyBorder="1"/>
    <xf numFmtId="0" fontId="0" fillId="2" borderId="60" xfId="0" applyFill="1" applyBorder="1"/>
    <xf numFmtId="0" fontId="1" fillId="2" borderId="60" xfId="0" applyFont="1" applyFill="1" applyBorder="1" applyAlignment="1">
      <alignment horizontal="left"/>
    </xf>
    <xf numFmtId="0" fontId="12" fillId="2" borderId="62" xfId="0" applyFont="1" applyFill="1" applyBorder="1" applyProtection="1">
      <protection locked="0"/>
    </xf>
    <xf numFmtId="0" fontId="1" fillId="2" borderId="60" xfId="0" applyFont="1" applyFill="1" applyBorder="1" applyAlignment="1">
      <alignment horizontal="left" vertical="top"/>
    </xf>
    <xf numFmtId="0" fontId="0" fillId="2" borderId="60" xfId="0" applyFont="1" applyFill="1" applyBorder="1" applyAlignment="1">
      <alignment horizontal="left" vertical="top"/>
    </xf>
    <xf numFmtId="0" fontId="0" fillId="2" borderId="58" xfId="0" applyFont="1" applyFill="1" applyBorder="1" applyAlignment="1">
      <alignment horizontal="left" vertical="top"/>
    </xf>
    <xf numFmtId="0" fontId="20" fillId="2" borderId="58" xfId="0" applyFont="1" applyFill="1" applyBorder="1" applyProtection="1">
      <protection locked="0"/>
    </xf>
    <xf numFmtId="0" fontId="0" fillId="2" borderId="60" xfId="0" applyFill="1" applyBorder="1" applyAlignment="1">
      <alignment horizontal="left"/>
    </xf>
    <xf numFmtId="0" fontId="0" fillId="2" borderId="62" xfId="0" applyFill="1" applyBorder="1" applyProtection="1">
      <protection locked="0"/>
    </xf>
    <xf numFmtId="0" fontId="0" fillId="2" borderId="58" xfId="0" applyFill="1" applyBorder="1" applyAlignment="1">
      <alignment horizontal="left" wrapText="1"/>
    </xf>
    <xf numFmtId="0" fontId="0" fillId="2" borderId="62" xfId="0" applyFill="1" applyBorder="1"/>
    <xf numFmtId="0" fontId="0" fillId="2" borderId="62" xfId="0" applyFill="1" applyBorder="1" applyAlignment="1">
      <alignment horizontal="left"/>
    </xf>
    <xf numFmtId="0" fontId="12" fillId="2" borderId="58" xfId="0" applyFont="1" applyFill="1" applyBorder="1" applyAlignment="1" applyProtection="1">
      <alignment vertical="center"/>
      <protection locked="0"/>
    </xf>
    <xf numFmtId="0" fontId="0" fillId="2" borderId="58" xfId="0" applyFill="1" applyBorder="1" applyAlignment="1">
      <alignment horizontal="left"/>
    </xf>
    <xf numFmtId="0" fontId="1" fillId="2" borderId="0" xfId="0" applyFont="1" applyFill="1" applyAlignment="1">
      <alignment horizontal="left"/>
    </xf>
    <xf numFmtId="0" fontId="0" fillId="2" borderId="0" xfId="0" applyFill="1" applyAlignment="1" applyProtection="1">
      <alignment horizontal="center" vertical="center"/>
    </xf>
    <xf numFmtId="0" fontId="0" fillId="2" borderId="0" xfId="0" applyFont="1" applyFill="1" applyAlignment="1" applyProtection="1">
      <alignment horizontal="center" vertical="center"/>
    </xf>
    <xf numFmtId="0" fontId="0" fillId="2" borderId="0" xfId="0" applyFill="1" applyAlignment="1">
      <alignment vertical="center" wrapText="1"/>
    </xf>
    <xf numFmtId="0" fontId="11" fillId="2" borderId="0" xfId="0" applyFont="1" applyFill="1" applyAlignment="1" applyProtection="1">
      <alignment horizontal="left" wrapText="1"/>
    </xf>
    <xf numFmtId="0" fontId="0" fillId="2" borderId="0" xfId="0" applyFill="1" applyAlignment="1" applyProtection="1">
      <alignment vertical="top" wrapText="1"/>
    </xf>
    <xf numFmtId="0" fontId="0" fillId="2" borderId="0" xfId="0" applyFont="1" applyFill="1" applyAlignment="1">
      <alignment wrapText="1"/>
    </xf>
    <xf numFmtId="0" fontId="0" fillId="2" borderId="0" xfId="0" applyFill="1" applyAlignment="1">
      <alignment vertical="top" wrapText="1"/>
    </xf>
    <xf numFmtId="0" fontId="20" fillId="2" borderId="0" xfId="0" applyFont="1" applyFill="1" applyBorder="1" applyProtection="1">
      <protection locked="0"/>
    </xf>
    <xf numFmtId="0" fontId="1" fillId="2" borderId="0" xfId="0" applyFont="1" applyFill="1" applyAlignment="1" applyProtection="1">
      <alignment vertical="top" wrapText="1"/>
    </xf>
    <xf numFmtId="0" fontId="0" fillId="2" borderId="0" xfId="0" applyFont="1" applyFill="1" applyAlignment="1">
      <alignment vertical="top"/>
    </xf>
    <xf numFmtId="0" fontId="0" fillId="2" borderId="0" xfId="0" applyFont="1" applyFill="1" applyAlignment="1">
      <alignment vertical="center" wrapText="1"/>
    </xf>
    <xf numFmtId="0" fontId="12" fillId="2" borderId="0" xfId="0" applyFont="1" applyFill="1" applyAlignment="1" applyProtection="1">
      <alignment vertical="center"/>
      <protection locked="0"/>
    </xf>
    <xf numFmtId="0" fontId="0" fillId="2" borderId="0" xfId="0" applyFill="1" applyAlignment="1">
      <alignment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2" fillId="0" borderId="24" xfId="0" applyFont="1" applyBorder="1" applyAlignment="1">
      <alignment vertical="center" wrapText="1"/>
    </xf>
    <xf numFmtId="0" fontId="12" fillId="2" borderId="58" xfId="0" applyFont="1" applyFill="1" applyBorder="1" applyAlignment="1" applyProtection="1">
      <alignment vertical="top"/>
      <protection locked="0"/>
    </xf>
    <xf numFmtId="0" fontId="0" fillId="2" borderId="58" xfId="0" applyFont="1" applyFill="1" applyBorder="1" applyAlignment="1">
      <alignment vertical="top" wrapText="1"/>
    </xf>
    <xf numFmtId="0" fontId="0" fillId="2" borderId="58" xfId="0" applyFill="1" applyBorder="1" applyAlignment="1">
      <alignment vertical="top" wrapText="1"/>
    </xf>
    <xf numFmtId="0" fontId="1" fillId="2" borderId="51" xfId="0" applyFont="1" applyFill="1" applyBorder="1" applyAlignment="1">
      <alignment vertical="top"/>
    </xf>
    <xf numFmtId="0" fontId="0" fillId="2" borderId="0" xfId="0" applyFill="1" applyBorder="1" applyAlignment="1">
      <alignment vertical="center" wrapText="1"/>
    </xf>
    <xf numFmtId="0" fontId="12" fillId="2" borderId="0" xfId="0" applyFont="1" applyFill="1" applyBorder="1" applyAlignment="1" applyProtection="1">
      <alignment vertical="top"/>
      <protection locked="0"/>
    </xf>
    <xf numFmtId="0" fontId="1" fillId="2" borderId="51" xfId="0" applyFont="1" applyFill="1" applyBorder="1" applyAlignment="1">
      <alignment horizontal="left" wrapText="1"/>
    </xf>
    <xf numFmtId="0" fontId="0" fillId="2" borderId="0" xfId="0" applyFont="1" applyFill="1" applyBorder="1" applyAlignment="1">
      <alignment vertical="top" wrapText="1"/>
    </xf>
    <xf numFmtId="0" fontId="0" fillId="2" borderId="58" xfId="0" applyFont="1" applyFill="1" applyBorder="1" applyAlignment="1">
      <alignment vertical="top"/>
    </xf>
    <xf numFmtId="0" fontId="28" fillId="2" borderId="58" xfId="0" applyFont="1" applyFill="1" applyBorder="1" applyAlignment="1" applyProtection="1">
      <alignment vertical="top"/>
      <protection locked="0"/>
    </xf>
    <xf numFmtId="0" fontId="0" fillId="2" borderId="58" xfId="0" applyFill="1" applyBorder="1" applyAlignment="1">
      <alignment horizontal="left" vertical="top"/>
    </xf>
    <xf numFmtId="0" fontId="1" fillId="2" borderId="51" xfId="0" applyFont="1" applyFill="1" applyBorder="1" applyAlignment="1">
      <alignment vertical="center" wrapText="1"/>
    </xf>
    <xf numFmtId="0" fontId="12" fillId="2" borderId="58" xfId="0" applyFont="1" applyFill="1" applyBorder="1" applyAlignment="1" applyProtection="1">
      <alignment horizontal="left"/>
      <protection locked="0"/>
    </xf>
    <xf numFmtId="0" fontId="12" fillId="2" borderId="58" xfId="0" applyFont="1" applyFill="1" applyBorder="1" applyAlignment="1" applyProtection="1">
      <alignment wrapText="1"/>
      <protection locked="0"/>
    </xf>
    <xf numFmtId="0" fontId="12" fillId="2" borderId="58" xfId="0" applyFont="1" applyFill="1" applyBorder="1" applyAlignment="1" applyProtection="1">
      <alignment horizontal="left" vertical="top"/>
      <protection locked="0"/>
    </xf>
    <xf numFmtId="0" fontId="12" fillId="2" borderId="58" xfId="0" applyFont="1" applyFill="1" applyBorder="1" applyAlignment="1" applyProtection="1">
      <alignment vertical="center" wrapText="1"/>
      <protection locked="0"/>
    </xf>
    <xf numFmtId="0" fontId="12" fillId="2" borderId="0" xfId="0" applyFont="1" applyFill="1" applyBorder="1" applyAlignment="1" applyProtection="1">
      <alignment wrapText="1"/>
      <protection locked="0"/>
    </xf>
    <xf numFmtId="0" fontId="1" fillId="2" borderId="51" xfId="0" applyFont="1" applyFill="1" applyBorder="1" applyAlignment="1" applyProtection="1">
      <alignment horizontal="left" vertical="top" wrapText="1"/>
      <protection locked="0"/>
    </xf>
    <xf numFmtId="0" fontId="12" fillId="2" borderId="61" xfId="0" applyFont="1" applyFill="1" applyBorder="1" applyAlignment="1" applyProtection="1">
      <alignment wrapText="1"/>
      <protection locked="0"/>
    </xf>
    <xf numFmtId="0" fontId="11" fillId="2" borderId="0" xfId="0" applyFont="1" applyFill="1" applyAlignment="1" applyProtection="1">
      <alignment horizontal="center"/>
    </xf>
    <xf numFmtId="0" fontId="29" fillId="2" borderId="0" xfId="0" applyFont="1" applyFill="1"/>
    <xf numFmtId="0" fontId="29" fillId="2" borderId="0" xfId="0" applyFont="1" applyFill="1" applyProtection="1">
      <protection locked="0"/>
    </xf>
    <xf numFmtId="0" fontId="11" fillId="2" borderId="0" xfId="0" applyFont="1" applyFill="1" applyAlignment="1" applyProtection="1">
      <alignment horizontal="center"/>
    </xf>
    <xf numFmtId="0" fontId="6" fillId="2" borderId="13" xfId="0" applyFont="1" applyFill="1" applyBorder="1" applyAlignment="1">
      <alignment horizontal="left" vertical="top" wrapText="1"/>
    </xf>
    <xf numFmtId="0" fontId="11" fillId="2" borderId="0" xfId="0" applyFont="1" applyFill="1" applyAlignment="1" applyProtection="1">
      <alignment horizontal="center"/>
    </xf>
    <xf numFmtId="0" fontId="6" fillId="2" borderId="9" xfId="0" applyFont="1" applyFill="1" applyBorder="1" applyAlignment="1">
      <alignment vertical="top" wrapText="1"/>
    </xf>
    <xf numFmtId="0" fontId="6" fillId="2" borderId="43" xfId="0" applyFont="1" applyFill="1" applyBorder="1" applyAlignment="1">
      <alignment vertical="top" wrapText="1"/>
    </xf>
    <xf numFmtId="0" fontId="6" fillId="2" borderId="22" xfId="0" applyFont="1" applyFill="1" applyBorder="1" applyAlignment="1">
      <alignment vertical="top" wrapText="1"/>
    </xf>
    <xf numFmtId="0" fontId="6" fillId="0" borderId="1" xfId="0" applyFont="1" applyBorder="1" applyAlignment="1">
      <alignment vertical="center" wrapText="1"/>
    </xf>
    <xf numFmtId="0" fontId="6" fillId="0" borderId="31" xfId="0" applyFont="1" applyBorder="1" applyAlignment="1">
      <alignment vertical="top" wrapText="1"/>
    </xf>
    <xf numFmtId="0" fontId="6" fillId="0" borderId="42" xfId="0" applyFont="1" applyBorder="1" applyAlignment="1">
      <alignment horizontal="left" vertical="top" wrapText="1"/>
    </xf>
    <xf numFmtId="0" fontId="6" fillId="0" borderId="24" xfId="0" applyFont="1" applyBorder="1" applyAlignment="1">
      <alignment horizontal="left" vertical="top" wrapText="1"/>
    </xf>
    <xf numFmtId="0" fontId="6" fillId="0" borderId="67" xfId="0" applyFont="1" applyBorder="1" applyAlignment="1">
      <alignment vertical="top" wrapText="1"/>
    </xf>
    <xf numFmtId="0" fontId="6" fillId="0" borderId="22" xfId="0" applyFont="1" applyBorder="1" applyAlignment="1">
      <alignment vertical="top" wrapText="1"/>
    </xf>
    <xf numFmtId="0" fontId="32" fillId="2" borderId="68" xfId="0" applyFont="1" applyFill="1" applyBorder="1" applyAlignment="1" applyProtection="1">
      <alignment horizontal="left"/>
      <protection locked="0"/>
    </xf>
    <xf numFmtId="0" fontId="12" fillId="2" borderId="69" xfId="0" applyFont="1" applyFill="1" applyBorder="1" applyProtection="1">
      <protection locked="0"/>
    </xf>
    <xf numFmtId="0" fontId="5" fillId="2" borderId="27" xfId="0" applyFont="1" applyFill="1" applyBorder="1" applyAlignment="1" applyProtection="1">
      <alignment horizontal="center" vertical="center" wrapText="1"/>
    </xf>
    <xf numFmtId="0" fontId="5" fillId="2" borderId="32" xfId="0" applyFont="1" applyFill="1" applyBorder="1" applyAlignment="1" applyProtection="1">
      <alignment vertical="center" wrapText="1"/>
    </xf>
    <xf numFmtId="0" fontId="11" fillId="2" borderId="0" xfId="0" applyFont="1" applyFill="1" applyAlignment="1" applyProtection="1">
      <alignment horizontal="center"/>
    </xf>
    <xf numFmtId="0" fontId="28" fillId="2" borderId="55" xfId="0" applyFont="1" applyFill="1" applyBorder="1" applyAlignment="1" applyProtection="1">
      <alignment horizontal="left"/>
      <protection locked="0"/>
    </xf>
    <xf numFmtId="0" fontId="28" fillId="2" borderId="61" xfId="0" applyFont="1" applyFill="1" applyBorder="1" applyAlignment="1" applyProtection="1">
      <alignment horizontal="left"/>
      <protection locked="0"/>
    </xf>
    <xf numFmtId="0" fontId="0" fillId="0" borderId="0" xfId="0" applyAlignment="1">
      <alignment vertical="center"/>
    </xf>
    <xf numFmtId="0" fontId="28" fillId="2" borderId="55" xfId="0" applyFont="1" applyFill="1" applyBorder="1" applyProtection="1">
      <protection locked="0"/>
    </xf>
    <xf numFmtId="0" fontId="11"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0" fillId="0" borderId="0" xfId="0" applyFill="1" applyBorder="1" applyProtection="1"/>
    <xf numFmtId="0" fontId="11" fillId="0" borderId="0" xfId="0" applyFont="1" applyFill="1" applyBorder="1" applyAlignment="1" applyProtection="1"/>
    <xf numFmtId="0" fontId="34" fillId="0" borderId="0" xfId="0" applyFont="1" applyAlignment="1">
      <alignment horizontal="left"/>
    </xf>
    <xf numFmtId="0" fontId="28" fillId="2" borderId="55" xfId="0" applyFont="1" applyFill="1" applyBorder="1" applyAlignment="1" applyProtection="1">
      <alignment wrapText="1"/>
      <protection locked="0"/>
    </xf>
    <xf numFmtId="0" fontId="5" fillId="2" borderId="36" xfId="0" applyFont="1" applyFill="1" applyBorder="1" applyAlignment="1" applyProtection="1">
      <alignment vertical="top" wrapText="1"/>
    </xf>
    <xf numFmtId="0" fontId="6" fillId="2" borderId="36" xfId="0" applyFont="1" applyFill="1" applyBorder="1" applyAlignment="1" applyProtection="1">
      <alignment vertical="top" wrapText="1"/>
    </xf>
    <xf numFmtId="0" fontId="6" fillId="2" borderId="22"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6" fillId="2" borderId="22" xfId="0" applyFont="1" applyFill="1" applyBorder="1" applyAlignment="1" applyProtection="1">
      <alignment vertical="top" wrapText="1"/>
    </xf>
    <xf numFmtId="0" fontId="6" fillId="2" borderId="3" xfId="0" applyFont="1" applyFill="1" applyBorder="1" applyAlignment="1" applyProtection="1">
      <alignment vertical="top" wrapText="1"/>
    </xf>
    <xf numFmtId="0" fontId="0" fillId="0" borderId="0" xfId="0" quotePrefix="1"/>
    <xf numFmtId="0" fontId="12" fillId="2" borderId="58" xfId="0" applyFont="1" applyFill="1" applyBorder="1" applyAlignment="1" applyProtection="1">
      <alignment horizontal="left" vertical="center" wrapText="1"/>
      <protection locked="0"/>
    </xf>
    <xf numFmtId="0" fontId="11" fillId="2" borderId="0" xfId="0" applyFont="1" applyFill="1" applyAlignment="1" applyProtection="1">
      <alignment horizontal="center"/>
    </xf>
    <xf numFmtId="0" fontId="35" fillId="0" borderId="70" xfId="0" applyFont="1" applyBorder="1" applyAlignment="1">
      <alignment horizontal="left" vertical="top" wrapText="1"/>
    </xf>
    <xf numFmtId="0" fontId="35" fillId="0" borderId="71" xfId="0" applyFont="1" applyBorder="1" applyAlignment="1">
      <alignment horizontal="left" vertical="top" wrapText="1"/>
    </xf>
    <xf numFmtId="0" fontId="36" fillId="0" borderId="70" xfId="0" applyFont="1" applyBorder="1" applyAlignment="1">
      <alignment horizontal="left" vertical="center" wrapText="1"/>
    </xf>
    <xf numFmtId="0" fontId="36" fillId="0" borderId="71" xfId="0" applyFont="1" applyBorder="1" applyAlignment="1">
      <alignment horizontal="left" vertical="center" wrapText="1"/>
    </xf>
    <xf numFmtId="0" fontId="36" fillId="0" borderId="70" xfId="0" applyFont="1" applyBorder="1" applyAlignment="1">
      <alignment vertical="top" wrapText="1"/>
    </xf>
    <xf numFmtId="0" fontId="36" fillId="0" borderId="71" xfId="0" applyFont="1" applyBorder="1" applyAlignment="1">
      <alignment vertical="top" wrapText="1"/>
    </xf>
    <xf numFmtId="0" fontId="11" fillId="5" borderId="0" xfId="0" applyFont="1" applyFill="1" applyAlignment="1" applyProtection="1">
      <alignment horizontal="center"/>
    </xf>
    <xf numFmtId="0" fontId="1" fillId="2" borderId="0" xfId="0" applyFont="1" applyFill="1" applyAlignment="1"/>
    <xf numFmtId="0" fontId="11" fillId="2" borderId="0" xfId="0" applyFont="1" applyFill="1" applyAlignment="1" applyProtection="1">
      <alignment horizontal="center"/>
    </xf>
    <xf numFmtId="0" fontId="6" fillId="0" borderId="30" xfId="0" applyFont="1" applyBorder="1" applyAlignment="1">
      <alignment vertical="top" wrapText="1"/>
    </xf>
    <xf numFmtId="0" fontId="6" fillId="2" borderId="27" xfId="0" applyFont="1" applyFill="1" applyBorder="1" applyAlignment="1">
      <alignment vertical="top" wrapText="1"/>
    </xf>
    <xf numFmtId="0" fontId="0" fillId="5" borderId="0" xfId="0" applyFill="1" applyProtection="1"/>
    <xf numFmtId="0" fontId="0" fillId="5" borderId="0" xfId="0" applyFill="1" applyBorder="1" applyProtection="1"/>
    <xf numFmtId="0" fontId="11" fillId="5" borderId="0" xfId="0" applyFont="1" applyFill="1" applyBorder="1" applyAlignment="1" applyProtection="1">
      <alignment horizontal="center"/>
    </xf>
    <xf numFmtId="0" fontId="18" fillId="0" borderId="42" xfId="0" applyFont="1" applyBorder="1" applyAlignment="1">
      <alignment horizontal="left" vertical="top" wrapText="1"/>
    </xf>
    <xf numFmtId="0" fontId="18" fillId="0" borderId="22" xfId="0" applyFont="1" applyBorder="1" applyAlignment="1">
      <alignment horizontal="left" vertical="top" wrapText="1"/>
    </xf>
    <xf numFmtId="0" fontId="18" fillId="0" borderId="42" xfId="0" applyFont="1" applyBorder="1" applyAlignment="1">
      <alignment vertical="top" wrapText="1"/>
    </xf>
    <xf numFmtId="0" fontId="18" fillId="0" borderId="22" xfId="0" applyFont="1" applyBorder="1" applyAlignment="1">
      <alignment vertical="top" wrapText="1"/>
    </xf>
    <xf numFmtId="0" fontId="12" fillId="2" borderId="75" xfId="0" applyFont="1" applyFill="1" applyBorder="1" applyProtection="1">
      <protection locked="0"/>
    </xf>
    <xf numFmtId="0" fontId="18" fillId="0" borderId="76" xfId="0" applyFont="1" applyBorder="1" applyAlignment="1">
      <alignment horizontal="left" vertical="center" wrapText="1"/>
    </xf>
    <xf numFmtId="0" fontId="18" fillId="0" borderId="7" xfId="0" applyFont="1" applyBorder="1" applyAlignment="1">
      <alignment horizontal="left" vertical="center" wrapText="1"/>
    </xf>
    <xf numFmtId="0" fontId="6" fillId="0" borderId="33" xfId="0" applyFont="1" applyBorder="1" applyAlignment="1">
      <alignment vertical="top" wrapText="1"/>
    </xf>
    <xf numFmtId="0" fontId="18" fillId="0" borderId="33" xfId="0" applyFont="1" applyBorder="1" applyAlignment="1">
      <alignment vertical="top" wrapText="1"/>
    </xf>
    <xf numFmtId="0" fontId="18" fillId="0" borderId="27" xfId="0" applyFont="1" applyBorder="1" applyAlignment="1">
      <alignment vertical="top" wrapText="1"/>
    </xf>
    <xf numFmtId="0" fontId="18" fillId="0" borderId="29" xfId="0" applyFont="1" applyBorder="1" applyAlignment="1">
      <alignment vertical="top" wrapText="1"/>
    </xf>
    <xf numFmtId="0" fontId="18" fillId="0" borderId="35" xfId="0" applyFont="1" applyBorder="1" applyAlignment="1">
      <alignment vertical="top" wrapText="1"/>
    </xf>
    <xf numFmtId="0" fontId="28" fillId="2" borderId="0" xfId="0" applyFont="1" applyFill="1" applyBorder="1" applyAlignment="1">
      <alignment horizontal="left" vertical="center" wrapText="1"/>
    </xf>
    <xf numFmtId="0" fontId="11" fillId="2" borderId="0" xfId="0" applyFont="1" applyFill="1" applyAlignment="1" applyProtection="1">
      <alignment horizontal="center"/>
    </xf>
    <xf numFmtId="0" fontId="12" fillId="2" borderId="69" xfId="0" applyFont="1" applyFill="1" applyBorder="1" applyAlignment="1" applyProtection="1">
      <alignment vertical="top"/>
      <protection locked="0"/>
    </xf>
    <xf numFmtId="0" fontId="12" fillId="2" borderId="78" xfId="0" applyFont="1" applyFill="1" applyBorder="1" applyAlignment="1" applyProtection="1">
      <alignment vertical="top"/>
      <protection locked="0"/>
    </xf>
    <xf numFmtId="0" fontId="12" fillId="2" borderId="59" xfId="0" applyFont="1" applyFill="1" applyBorder="1" applyAlignment="1" applyProtection="1">
      <alignment vertical="top"/>
      <protection locked="0"/>
    </xf>
    <xf numFmtId="0" fontId="0" fillId="2" borderId="65" xfId="0" applyFont="1" applyFill="1" applyBorder="1" applyAlignment="1">
      <alignment vertical="center" wrapText="1"/>
    </xf>
    <xf numFmtId="0" fontId="0" fillId="2" borderId="64" xfId="0" applyFill="1" applyBorder="1" applyAlignment="1">
      <alignment horizontal="left" vertical="center" wrapText="1"/>
    </xf>
    <xf numFmtId="0" fontId="5" fillId="0" borderId="76" xfId="0" applyFont="1" applyBorder="1" applyAlignment="1">
      <alignment vertical="center" wrapText="1"/>
    </xf>
    <xf numFmtId="0" fontId="5" fillId="0" borderId="7" xfId="0" applyFont="1" applyBorder="1" applyAlignment="1">
      <alignment vertical="center" wrapText="1"/>
    </xf>
    <xf numFmtId="0" fontId="0" fillId="2" borderId="77" xfId="0" applyFont="1" applyFill="1" applyBorder="1" applyProtection="1">
      <protection locked="0"/>
    </xf>
    <xf numFmtId="0" fontId="29" fillId="2" borderId="0" xfId="0" applyFont="1" applyFill="1" applyBorder="1" applyProtection="1">
      <protection locked="0"/>
    </xf>
    <xf numFmtId="0" fontId="38" fillId="2" borderId="0" xfId="0" applyFont="1" applyFill="1" applyAlignment="1">
      <alignment horizontal="left" vertical="top"/>
    </xf>
    <xf numFmtId="0" fontId="6" fillId="0" borderId="25" xfId="0" applyFont="1" applyBorder="1" applyAlignment="1">
      <alignment vertical="top" wrapText="1"/>
    </xf>
    <xf numFmtId="0" fontId="6" fillId="0" borderId="24" xfId="0" applyFont="1" applyBorder="1" applyAlignment="1">
      <alignment vertical="top" wrapText="1"/>
    </xf>
    <xf numFmtId="0" fontId="6" fillId="0" borderId="26" xfId="0" applyFont="1" applyBorder="1" applyAlignment="1">
      <alignment vertical="top" wrapText="1"/>
    </xf>
    <xf numFmtId="0" fontId="0" fillId="2" borderId="0" xfId="0" applyFont="1" applyFill="1" applyBorder="1" applyAlignment="1">
      <alignment horizontal="left" vertical="center" wrapText="1"/>
    </xf>
    <xf numFmtId="0" fontId="1" fillId="4" borderId="0" xfId="0" applyFont="1" applyFill="1" applyAlignment="1">
      <alignment horizontal="center" vertical="center" textRotation="90"/>
    </xf>
    <xf numFmtId="0" fontId="27" fillId="2" borderId="0" xfId="0" applyFont="1" applyFill="1" applyAlignment="1">
      <alignment horizontal="left" vertical="top" wrapText="1"/>
    </xf>
    <xf numFmtId="0" fontId="28" fillId="2" borderId="61" xfId="0" applyFont="1" applyFill="1" applyBorder="1" applyAlignment="1">
      <alignment horizontal="left" vertical="center" wrapText="1"/>
    </xf>
    <xf numFmtId="0" fontId="28" fillId="2" borderId="58" xfId="0" applyFont="1" applyFill="1" applyBorder="1" applyAlignment="1">
      <alignment horizontal="left" vertical="center" wrapText="1"/>
    </xf>
    <xf numFmtId="0" fontId="28" fillId="2" borderId="77" xfId="0" applyFont="1" applyFill="1" applyBorder="1" applyAlignment="1">
      <alignment horizontal="left"/>
    </xf>
    <xf numFmtId="0" fontId="27" fillId="2" borderId="51" xfId="0" applyFont="1" applyFill="1" applyBorder="1" applyProtection="1"/>
    <xf numFmtId="0" fontId="28" fillId="2" borderId="79" xfId="0" applyFont="1" applyFill="1" applyBorder="1" applyAlignment="1" applyProtection="1">
      <alignment vertical="center"/>
    </xf>
    <xf numFmtId="0" fontId="28" fillId="2" borderId="78" xfId="0" applyFont="1" applyFill="1" applyBorder="1" applyAlignment="1" applyProtection="1">
      <alignment vertical="center" wrapText="1"/>
    </xf>
    <xf numFmtId="0" fontId="28" fillId="2" borderId="0" xfId="0" applyFont="1" applyFill="1" applyAlignment="1">
      <alignment horizontal="left" wrapText="1"/>
    </xf>
    <xf numFmtId="0" fontId="27" fillId="2" borderId="0" xfId="0" applyFont="1" applyFill="1" applyAlignment="1" applyProtection="1">
      <alignment wrapText="1"/>
    </xf>
    <xf numFmtId="0" fontId="28" fillId="2" borderId="61" xfId="0" applyFont="1" applyFill="1" applyBorder="1" applyAlignment="1">
      <alignment vertical="top" wrapText="1"/>
    </xf>
    <xf numFmtId="0" fontId="28" fillId="2" borderId="58" xfId="0" applyFont="1" applyFill="1" applyBorder="1" applyAlignment="1">
      <alignment horizontal="left" vertical="top" wrapText="1"/>
    </xf>
    <xf numFmtId="0" fontId="11" fillId="0" borderId="0" xfId="0" applyFont="1" applyFill="1" applyAlignment="1" applyProtection="1">
      <alignment horizontal="center"/>
    </xf>
    <xf numFmtId="0" fontId="0" fillId="2" borderId="0" xfId="0" applyFont="1" applyFill="1" applyAlignment="1" applyProtection="1">
      <alignment horizontal="center"/>
    </xf>
    <xf numFmtId="0" fontId="20" fillId="2" borderId="79" xfId="0" applyFont="1" applyFill="1" applyBorder="1" applyAlignment="1">
      <alignment horizontal="left"/>
    </xf>
    <xf numFmtId="0" fontId="20" fillId="2" borderId="78" xfId="0" applyFont="1" applyFill="1" applyBorder="1" applyAlignment="1">
      <alignment horizontal="left"/>
    </xf>
    <xf numFmtId="0" fontId="28" fillId="2" borderId="59" xfId="0" applyFont="1" applyFill="1" applyBorder="1" applyAlignment="1">
      <alignment vertical="center" wrapText="1"/>
    </xf>
    <xf numFmtId="0" fontId="28" fillId="2" borderId="58" xfId="0" applyFont="1" applyFill="1" applyBorder="1" applyAlignment="1">
      <alignment vertical="center" wrapText="1"/>
    </xf>
    <xf numFmtId="0" fontId="28" fillId="2" borderId="69" xfId="0" applyFont="1" applyFill="1" applyBorder="1" applyAlignment="1">
      <alignment vertical="center" wrapText="1"/>
    </xf>
    <xf numFmtId="0" fontId="28" fillId="2" borderId="78" xfId="0" applyFont="1" applyFill="1" applyBorder="1" applyAlignment="1">
      <alignment vertical="center" wrapText="1"/>
    </xf>
    <xf numFmtId="0" fontId="28" fillId="2" borderId="58" xfId="0" applyFont="1" applyFill="1" applyBorder="1" applyAlignment="1">
      <alignment vertical="top" wrapText="1"/>
    </xf>
    <xf numFmtId="0" fontId="28" fillId="2" borderId="69" xfId="0" applyFont="1" applyFill="1" applyBorder="1" applyAlignment="1">
      <alignment wrapText="1"/>
    </xf>
    <xf numFmtId="0" fontId="12" fillId="2" borderId="69" xfId="0" applyFont="1" applyFill="1" applyBorder="1" applyAlignment="1">
      <alignment wrapText="1"/>
    </xf>
    <xf numFmtId="0" fontId="28" fillId="2" borderId="0" xfId="0" applyFont="1" applyFill="1" applyAlignment="1">
      <alignment horizontal="left" vertical="top"/>
    </xf>
    <xf numFmtId="0" fontId="28" fillId="2" borderId="68" xfId="0" applyFont="1" applyFill="1" applyBorder="1" applyAlignment="1">
      <alignment horizontal="left" vertical="center"/>
    </xf>
    <xf numFmtId="0" fontId="28" fillId="0" borderId="0" xfId="0" applyFont="1" applyBorder="1" applyAlignment="1" applyProtection="1">
      <alignment vertical="center"/>
    </xf>
    <xf numFmtId="0" fontId="28" fillId="2" borderId="0" xfId="0" applyFont="1" applyFill="1" applyBorder="1" applyAlignment="1">
      <alignment vertical="center"/>
    </xf>
    <xf numFmtId="0" fontId="28" fillId="2" borderId="0" xfId="0" applyFont="1" applyFill="1" applyBorder="1" applyAlignment="1">
      <alignment horizontal="left" vertical="center"/>
    </xf>
    <xf numFmtId="0" fontId="27" fillId="2" borderId="51" xfId="0" applyFont="1" applyFill="1" applyBorder="1" applyAlignment="1">
      <alignment horizontal="left" vertical="center"/>
    </xf>
    <xf numFmtId="0" fontId="28" fillId="2" borderId="51" xfId="0" applyFont="1" applyFill="1" applyBorder="1" applyAlignment="1">
      <alignment horizontal="left" vertical="center"/>
    </xf>
    <xf numFmtId="0" fontId="27" fillId="2" borderId="60" xfId="0" applyFont="1" applyFill="1" applyBorder="1" applyAlignment="1">
      <alignment vertical="center"/>
    </xf>
    <xf numFmtId="0" fontId="28" fillId="2" borderId="69" xfId="0" applyFont="1" applyFill="1" applyBorder="1" applyAlignment="1">
      <alignment horizontal="left" vertical="center"/>
    </xf>
    <xf numFmtId="0" fontId="28" fillId="2" borderId="60" xfId="0" applyFont="1" applyFill="1" applyBorder="1" applyAlignment="1">
      <alignment vertical="center"/>
    </xf>
    <xf numFmtId="0" fontId="28" fillId="2" borderId="0" xfId="0" applyFont="1" applyFill="1" applyProtection="1"/>
    <xf numFmtId="0" fontId="27" fillId="2" borderId="0" xfId="0" applyFont="1" applyFill="1"/>
    <xf numFmtId="0" fontId="27" fillId="2" borderId="51" xfId="0" applyFont="1" applyFill="1" applyBorder="1"/>
    <xf numFmtId="0" fontId="28" fillId="2" borderId="0" xfId="0" applyFont="1" applyFill="1"/>
    <xf numFmtId="0" fontId="27" fillId="2" borderId="0" xfId="0" applyFont="1" applyFill="1" applyAlignment="1">
      <alignment horizontal="left" vertical="top"/>
    </xf>
    <xf numFmtId="0" fontId="28" fillId="2" borderId="58" xfId="0" applyFont="1" applyFill="1" applyBorder="1" applyAlignment="1">
      <alignment horizontal="left" vertical="top"/>
    </xf>
    <xf numFmtId="0" fontId="28" fillId="2" borderId="58" xfId="0" applyFont="1" applyFill="1" applyBorder="1"/>
    <xf numFmtId="0" fontId="37" fillId="0" borderId="0" xfId="0" applyFont="1" applyFill="1" applyAlignment="1" applyProtection="1">
      <alignment horizontal="center"/>
    </xf>
    <xf numFmtId="0" fontId="11" fillId="2" borderId="0" xfId="0" applyFont="1" applyFill="1" applyAlignment="1" applyProtection="1">
      <alignment horizontal="center"/>
    </xf>
    <xf numFmtId="0" fontId="21" fillId="4" borderId="0" xfId="0" applyFont="1" applyFill="1" applyAlignment="1">
      <alignment horizontal="left" vertical="center" wrapText="1"/>
    </xf>
    <xf numFmtId="0" fontId="26" fillId="2" borderId="48" xfId="0" applyFont="1" applyFill="1" applyBorder="1" applyAlignment="1">
      <alignment horizontal="left" vertical="center" wrapText="1" indent="3"/>
    </xf>
    <xf numFmtId="0" fontId="26" fillId="2" borderId="49" xfId="0" applyFont="1" applyFill="1" applyBorder="1" applyAlignment="1">
      <alignment horizontal="left" vertical="center" indent="3"/>
    </xf>
    <xf numFmtId="0" fontId="26" fillId="2" borderId="50" xfId="0" applyFont="1" applyFill="1" applyBorder="1" applyAlignment="1">
      <alignment horizontal="left" vertical="center" indent="3"/>
    </xf>
    <xf numFmtId="0" fontId="22" fillId="4" borderId="21" xfId="0" applyFont="1" applyFill="1" applyBorder="1" applyAlignment="1">
      <alignment horizontal="center" vertical="center"/>
    </xf>
    <xf numFmtId="0" fontId="23" fillId="2" borderId="48" xfId="0" applyFont="1" applyFill="1" applyBorder="1" applyAlignment="1">
      <alignment horizontal="left" vertical="center" wrapText="1" indent="1"/>
    </xf>
    <xf numFmtId="0" fontId="23" fillId="2" borderId="49" xfId="0" applyFont="1" applyFill="1" applyBorder="1" applyAlignment="1">
      <alignment horizontal="left" vertical="center" wrapText="1" indent="1"/>
    </xf>
    <xf numFmtId="0" fontId="23" fillId="2" borderId="50" xfId="0" applyFont="1" applyFill="1" applyBorder="1" applyAlignment="1">
      <alignment horizontal="left" vertical="center" wrapText="1" indent="1"/>
    </xf>
    <xf numFmtId="0" fontId="23" fillId="2" borderId="47" xfId="0" applyFont="1" applyFill="1" applyBorder="1" applyAlignment="1">
      <alignment horizontal="center" vertical="center"/>
    </xf>
    <xf numFmtId="0" fontId="26" fillId="2" borderId="48" xfId="0" applyFont="1" applyFill="1" applyBorder="1" applyAlignment="1">
      <alignment horizontal="left" vertical="center" wrapText="1" indent="1"/>
    </xf>
    <xf numFmtId="0" fontId="26" fillId="2" borderId="49" xfId="0" applyFont="1" applyFill="1" applyBorder="1" applyAlignment="1">
      <alignment horizontal="left" vertical="center" wrapText="1" indent="1"/>
    </xf>
    <xf numFmtId="0" fontId="26" fillId="2" borderId="50" xfId="0" applyFont="1" applyFill="1" applyBorder="1" applyAlignment="1">
      <alignment horizontal="left" vertical="center" wrapText="1" indent="1"/>
    </xf>
    <xf numFmtId="0" fontId="6" fillId="4" borderId="21" xfId="0" applyFont="1" applyFill="1" applyBorder="1" applyAlignment="1">
      <alignment horizontal="center" vertical="center"/>
    </xf>
    <xf numFmtId="0" fontId="8" fillId="2" borderId="0" xfId="0" applyFont="1" applyFill="1" applyBorder="1" applyAlignment="1">
      <alignment horizontal="left"/>
    </xf>
    <xf numFmtId="0" fontId="6" fillId="2" borderId="18" xfId="0" applyFont="1" applyFill="1" applyBorder="1" applyAlignment="1">
      <alignment horizontal="left" vertical="center" wrapText="1"/>
    </xf>
    <xf numFmtId="0" fontId="1" fillId="4" borderId="0" xfId="0" applyFont="1" applyFill="1" applyAlignment="1">
      <alignment horizontal="center" vertical="center" textRotation="90"/>
    </xf>
    <xf numFmtId="0" fontId="6" fillId="2" borderId="19" xfId="0" applyFont="1" applyFill="1" applyBorder="1" applyAlignment="1">
      <alignment horizontal="center"/>
    </xf>
    <xf numFmtId="0" fontId="27" fillId="4" borderId="0" xfId="0" applyFont="1" applyFill="1" applyAlignment="1">
      <alignment horizontal="center" vertical="center" textRotation="90"/>
    </xf>
    <xf numFmtId="0" fontId="6" fillId="2" borderId="19" xfId="0" applyFont="1" applyFill="1" applyBorder="1" applyAlignment="1">
      <alignment horizontal="left" vertical="center" wrapText="1"/>
    </xf>
    <xf numFmtId="0" fontId="28" fillId="2" borderId="59" xfId="0" applyFont="1" applyFill="1" applyBorder="1" applyAlignment="1"/>
    <xf numFmtId="0" fontId="28" fillId="2" borderId="59" xfId="0" applyFont="1" applyFill="1" applyBorder="1" applyAlignment="1">
      <alignment horizontal="left" wrapText="1"/>
    </xf>
    <xf numFmtId="0" fontId="28" fillId="2" borderId="58" xfId="0" applyFont="1" applyFill="1" applyBorder="1" applyAlignment="1">
      <alignment horizontal="left" wrapText="1"/>
    </xf>
    <xf numFmtId="0" fontId="28" fillId="2" borderId="58" xfId="0" applyFont="1" applyFill="1" applyBorder="1" applyAlignment="1">
      <alignment horizontal="left" vertical="top" wrapText="1"/>
    </xf>
    <xf numFmtId="0" fontId="28" fillId="2" borderId="59" xfId="0" applyFont="1" applyFill="1" applyBorder="1" applyAlignment="1">
      <alignment wrapText="1"/>
    </xf>
    <xf numFmtId="0" fontId="27" fillId="2" borderId="51" xfId="0" applyFont="1" applyFill="1" applyBorder="1" applyAlignment="1">
      <alignment horizontal="left" vertical="top"/>
    </xf>
    <xf numFmtId="0" fontId="28" fillId="2" borderId="58" xfId="0" applyFont="1" applyFill="1" applyBorder="1" applyAlignment="1">
      <alignment horizontal="left"/>
    </xf>
    <xf numFmtId="0" fontId="27" fillId="2" borderId="55" xfId="0" applyFont="1" applyFill="1" applyBorder="1" applyAlignment="1">
      <alignment horizontal="left" vertical="top"/>
    </xf>
    <xf numFmtId="0" fontId="27" fillId="2" borderId="53" xfId="0" applyFont="1" applyFill="1" applyBorder="1" applyAlignment="1">
      <alignment horizontal="left" vertical="top"/>
    </xf>
    <xf numFmtId="0" fontId="28" fillId="2" borderId="61" xfId="0" applyFont="1" applyFill="1" applyBorder="1" applyAlignment="1">
      <alignment horizontal="left"/>
    </xf>
    <xf numFmtId="0" fontId="10" fillId="3" borderId="15" xfId="0" applyFont="1" applyFill="1" applyBorder="1"/>
    <xf numFmtId="0" fontId="10" fillId="3" borderId="16" xfId="0" applyFont="1" applyFill="1" applyBorder="1"/>
    <xf numFmtId="0" fontId="10" fillId="3" borderId="17" xfId="0" applyFont="1" applyFill="1" applyBorder="1"/>
    <xf numFmtId="0" fontId="28" fillId="2" borderId="59" xfId="0" applyFont="1" applyFill="1" applyBorder="1" applyAlignment="1">
      <alignment horizontal="left"/>
    </xf>
    <xf numFmtId="0" fontId="5" fillId="2" borderId="27"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5" fillId="2" borderId="43"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27" fillId="2" borderId="51" xfId="0" applyFont="1" applyFill="1" applyBorder="1" applyAlignment="1">
      <alignment horizontal="left" vertical="top" wrapText="1"/>
    </xf>
    <xf numFmtId="0" fontId="28" fillId="2" borderId="52" xfId="0" applyFont="1" applyFill="1" applyBorder="1" applyAlignment="1">
      <alignment horizontal="left" vertical="center" wrapText="1"/>
    </xf>
    <xf numFmtId="0" fontId="28" fillId="2" borderId="53" xfId="0" applyFont="1" applyFill="1" applyBorder="1" applyAlignment="1">
      <alignment horizontal="left" vertical="center"/>
    </xf>
    <xf numFmtId="0" fontId="27" fillId="2" borderId="51" xfId="0" applyFont="1" applyFill="1" applyBorder="1" applyAlignment="1">
      <alignment horizontal="left"/>
    </xf>
    <xf numFmtId="0" fontId="0" fillId="2" borderId="0" xfId="0" applyFont="1" applyFill="1" applyAlignment="1">
      <alignment horizontal="left" vertical="center" wrapText="1"/>
    </xf>
    <xf numFmtId="0" fontId="28" fillId="2" borderId="58" xfId="0" applyFont="1" applyFill="1" applyBorder="1" applyAlignment="1">
      <alignment horizontal="left" vertical="center" wrapText="1"/>
    </xf>
    <xf numFmtId="0" fontId="28" fillId="2" borderId="81" xfId="0" applyFont="1" applyFill="1" applyBorder="1" applyAlignment="1">
      <alignment horizontal="left" vertical="center" wrapText="1"/>
    </xf>
    <xf numFmtId="0" fontId="28" fillId="2" borderId="56" xfId="0" applyFont="1" applyFill="1" applyBorder="1" applyAlignment="1">
      <alignment vertical="center" wrapText="1"/>
    </xf>
    <xf numFmtId="0" fontId="28" fillId="2" borderId="53" xfId="0" applyFont="1" applyFill="1" applyBorder="1" applyAlignment="1">
      <alignment vertical="center" wrapText="1"/>
    </xf>
    <xf numFmtId="0" fontId="28" fillId="2" borderId="57" xfId="0" applyFont="1" applyFill="1" applyBorder="1" applyAlignment="1">
      <alignment horizontal="left" vertical="center" wrapText="1"/>
    </xf>
    <xf numFmtId="0" fontId="28" fillId="2" borderId="62" xfId="0" applyFont="1" applyFill="1" applyBorder="1" applyAlignment="1">
      <alignment horizontal="left" vertical="center" wrapText="1"/>
    </xf>
    <xf numFmtId="0" fontId="28" fillId="2" borderId="80" xfId="0" applyFont="1" applyFill="1" applyBorder="1" applyAlignment="1">
      <alignment horizontal="left" vertical="center" wrapText="1"/>
    </xf>
    <xf numFmtId="0" fontId="28" fillId="2" borderId="58" xfId="0" applyFont="1" applyFill="1" applyBorder="1" applyAlignment="1">
      <alignment horizontal="left" vertical="center"/>
    </xf>
    <xf numFmtId="0" fontId="28" fillId="2" borderId="61" xfId="0" applyFont="1" applyFill="1" applyBorder="1" applyAlignment="1">
      <alignment horizontal="left" vertical="center" wrapText="1"/>
    </xf>
    <xf numFmtId="0" fontId="28" fillId="2" borderId="53" xfId="0" applyFont="1" applyFill="1" applyBorder="1" applyAlignment="1">
      <alignment horizontal="left" vertical="center" wrapText="1"/>
    </xf>
    <xf numFmtId="0" fontId="27" fillId="2" borderId="51" xfId="0" applyFont="1" applyFill="1" applyBorder="1" applyAlignment="1">
      <alignment horizontal="left" vertical="center"/>
    </xf>
    <xf numFmtId="0" fontId="27" fillId="2" borderId="54" xfId="0" applyFont="1" applyFill="1" applyBorder="1" applyAlignment="1">
      <alignment horizontal="left" vertical="center"/>
    </xf>
    <xf numFmtId="0" fontId="28" fillId="2" borderId="62" xfId="0" applyFont="1" applyFill="1" applyBorder="1" applyAlignment="1">
      <alignment horizontal="left" vertical="center"/>
    </xf>
    <xf numFmtId="0" fontId="28" fillId="2" borderId="69"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6" xfId="0" applyFont="1" applyBorder="1" applyAlignment="1">
      <alignment horizontal="left" vertical="center" wrapText="1"/>
    </xf>
    <xf numFmtId="0" fontId="6" fillId="0" borderId="7" xfId="0" applyFont="1" applyBorder="1" applyAlignment="1">
      <alignment horizontal="left" vertical="center" wrapText="1"/>
    </xf>
    <xf numFmtId="0" fontId="6" fillId="0" borderId="31" xfId="0" applyFont="1" applyBorder="1" applyAlignment="1">
      <alignment horizontal="left" vertical="center" wrapText="1"/>
    </xf>
    <xf numFmtId="0" fontId="6" fillId="0" borderId="34" xfId="0" applyFont="1" applyBorder="1" applyAlignment="1">
      <alignment horizontal="left" vertical="center" wrapText="1"/>
    </xf>
    <xf numFmtId="0" fontId="6" fillId="0" borderId="30" xfId="0" applyFont="1" applyBorder="1" applyAlignment="1">
      <alignment horizontal="center" vertical="center" wrapText="1"/>
    </xf>
    <xf numFmtId="0" fontId="6" fillId="0" borderId="66" xfId="0" applyFont="1" applyBorder="1" applyAlignment="1">
      <alignment horizontal="center" vertical="center" wrapText="1"/>
    </xf>
    <xf numFmtId="0" fontId="6" fillId="6" borderId="72" xfId="0" applyFont="1" applyFill="1" applyBorder="1" applyAlignment="1">
      <alignment horizontal="left" vertical="top" wrapText="1"/>
    </xf>
    <xf numFmtId="0" fontId="6" fillId="6" borderId="73" xfId="0" applyFont="1" applyFill="1" applyBorder="1" applyAlignment="1">
      <alignment horizontal="left" vertical="top" wrapText="1"/>
    </xf>
    <xf numFmtId="0" fontId="6" fillId="6" borderId="74" xfId="0" applyFont="1" applyFill="1" applyBorder="1" applyAlignment="1">
      <alignment horizontal="left" vertical="top" wrapText="1"/>
    </xf>
    <xf numFmtId="0" fontId="10" fillId="3" borderId="15" xfId="0" applyFont="1" applyFill="1" applyBorder="1" applyAlignment="1">
      <alignment horizontal="left"/>
    </xf>
    <xf numFmtId="0" fontId="10" fillId="3" borderId="16" xfId="0" applyFont="1" applyFill="1" applyBorder="1" applyAlignment="1">
      <alignment horizontal="left"/>
    </xf>
    <xf numFmtId="0" fontId="10" fillId="3" borderId="63" xfId="0" applyFont="1" applyFill="1" applyBorder="1" applyAlignment="1">
      <alignment horizontal="left"/>
    </xf>
    <xf numFmtId="0" fontId="10" fillId="3" borderId="0" xfId="0" applyFont="1" applyFill="1" applyBorder="1" applyAlignment="1">
      <alignment horizontal="left"/>
    </xf>
    <xf numFmtId="0" fontId="0" fillId="2" borderId="58" xfId="0" applyFont="1" applyFill="1" applyBorder="1" applyAlignment="1">
      <alignment wrapText="1"/>
    </xf>
    <xf numFmtId="0" fontId="0" fillId="2" borderId="58" xfId="0" applyFont="1" applyFill="1" applyBorder="1" applyAlignment="1">
      <alignment horizontal="left" vertical="center" wrapText="1"/>
    </xf>
    <xf numFmtId="0" fontId="0" fillId="2" borderId="58" xfId="0" applyFill="1" applyBorder="1" applyAlignment="1">
      <alignment vertical="center" wrapText="1"/>
    </xf>
    <xf numFmtId="0" fontId="0" fillId="2" borderId="0" xfId="0" applyFill="1" applyAlignment="1">
      <alignment horizontal="left" vertical="top" wrapText="1"/>
    </xf>
    <xf numFmtId="0" fontId="0" fillId="2" borderId="59" xfId="0" applyFont="1" applyFill="1" applyBorder="1" applyAlignment="1"/>
    <xf numFmtId="0" fontId="1" fillId="2" borderId="0" xfId="0" applyFont="1" applyFill="1" applyBorder="1" applyAlignment="1">
      <alignment horizontal="left" vertical="top"/>
    </xf>
    <xf numFmtId="0" fontId="0" fillId="2" borderId="62" xfId="0" applyFont="1" applyFill="1" applyBorder="1" applyAlignment="1">
      <alignment horizontal="left" vertical="center"/>
    </xf>
    <xf numFmtId="0" fontId="1" fillId="2" borderId="60" xfId="0" applyFont="1" applyFill="1" applyBorder="1" applyAlignment="1">
      <alignment horizontal="left" vertical="top"/>
    </xf>
    <xf numFmtId="0" fontId="0" fillId="2" borderId="59" xfId="0" applyFill="1" applyBorder="1" applyAlignment="1">
      <alignment vertical="center" wrapText="1"/>
    </xf>
    <xf numFmtId="0" fontId="1" fillId="2" borderId="60" xfId="0" applyFont="1" applyFill="1" applyBorder="1" applyAlignment="1"/>
    <xf numFmtId="0" fontId="0" fillId="2" borderId="58" xfId="0" applyFont="1" applyFill="1" applyBorder="1" applyAlignment="1">
      <alignment horizontal="left" vertical="center"/>
    </xf>
    <xf numFmtId="0" fontId="0" fillId="2" borderId="62" xfId="0"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 fillId="2" borderId="0" xfId="0" applyFont="1" applyFill="1" applyAlignment="1"/>
    <xf numFmtId="0" fontId="0" fillId="2" borderId="0" xfId="0" applyFill="1" applyAlignment="1">
      <alignment horizontal="left" wrapText="1"/>
    </xf>
    <xf numFmtId="0" fontId="28" fillId="2" borderId="75" xfId="0" applyFont="1" applyFill="1" applyBorder="1" applyAlignment="1">
      <alignment horizontal="left" vertical="center" wrapText="1"/>
    </xf>
    <xf numFmtId="0" fontId="27" fillId="2" borderId="60" xfId="0" applyFont="1" applyFill="1" applyBorder="1" applyAlignment="1">
      <alignment horizontal="left" wrapText="1"/>
    </xf>
    <xf numFmtId="0" fontId="28" fillId="2" borderId="62" xfId="0" applyFont="1" applyFill="1" applyBorder="1" applyAlignment="1">
      <alignment horizontal="left" wrapText="1"/>
    </xf>
    <xf numFmtId="0" fontId="16" fillId="0" borderId="38"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5" xfId="0" applyFont="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6" fillId="0" borderId="27" xfId="0" applyFont="1" applyBorder="1" applyAlignment="1">
      <alignment horizontal="center" vertical="center" wrapText="1"/>
    </xf>
    <xf numFmtId="0" fontId="16" fillId="0" borderId="29" xfId="0" applyFont="1" applyBorder="1" applyAlignment="1">
      <alignment horizontal="center" vertical="center" wrapText="1"/>
    </xf>
    <xf numFmtId="0" fontId="0" fillId="2" borderId="0" xfId="0" applyFont="1" applyFill="1" applyAlignment="1">
      <alignment horizontal="left" wrapText="1"/>
    </xf>
    <xf numFmtId="0" fontId="0" fillId="2" borderId="58" xfId="0" applyFont="1" applyFill="1" applyBorder="1" applyAlignment="1">
      <alignment horizontal="left" wrapText="1"/>
    </xf>
    <xf numFmtId="0" fontId="0" fillId="2" borderId="62" xfId="0" applyFill="1" applyBorder="1" applyAlignment="1">
      <alignment horizontal="left" wrapText="1"/>
    </xf>
    <xf numFmtId="0" fontId="0" fillId="2" borderId="58" xfId="0" applyFill="1" applyBorder="1" applyAlignment="1">
      <alignment horizontal="left" wrapText="1"/>
    </xf>
    <xf numFmtId="0" fontId="11" fillId="2" borderId="0" xfId="0" applyFont="1" applyFill="1" applyAlignment="1" applyProtection="1">
      <alignment horizontal="center"/>
    </xf>
    <xf numFmtId="0" fontId="1" fillId="2" borderId="0" xfId="0" applyFont="1" applyFill="1" applyAlignment="1">
      <alignment horizontal="left" vertical="center" wrapText="1"/>
    </xf>
    <xf numFmtId="0" fontId="0" fillId="2" borderId="62" xfId="0" applyFont="1" applyFill="1" applyBorder="1" applyAlignment="1">
      <alignment horizontal="left" wrapText="1"/>
    </xf>
    <xf numFmtId="0" fontId="0" fillId="2" borderId="0" xfId="0" applyFont="1" applyFill="1" applyAlignment="1">
      <alignment horizontal="left" vertical="top"/>
    </xf>
    <xf numFmtId="0" fontId="0" fillId="2" borderId="0" xfId="0" applyFont="1" applyFill="1" applyAlignment="1">
      <alignment horizontal="left" vertical="top" wrapText="1"/>
    </xf>
    <xf numFmtId="0" fontId="15" fillId="0" borderId="46" xfId="0" applyFont="1" applyBorder="1" applyAlignment="1">
      <alignment horizontal="left" vertical="center" wrapText="1"/>
    </xf>
    <xf numFmtId="0" fontId="15" fillId="0" borderId="24" xfId="0" applyFont="1" applyBorder="1" applyAlignment="1">
      <alignment horizontal="left" vertical="center" wrapText="1"/>
    </xf>
    <xf numFmtId="0" fontId="2" fillId="0" borderId="6" xfId="0" applyFont="1" applyBorder="1" applyAlignment="1">
      <alignment vertical="center" wrapText="1"/>
    </xf>
    <xf numFmtId="0" fontId="7" fillId="0" borderId="1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1" fillId="2" borderId="60" xfId="0" applyFont="1" applyFill="1" applyBorder="1" applyAlignment="1">
      <alignment horizontal="left" wrapText="1"/>
    </xf>
    <xf numFmtId="0" fontId="0" fillId="2" borderId="58" xfId="0" applyFont="1" applyFill="1" applyBorder="1" applyAlignment="1">
      <alignment horizontal="left" vertical="top"/>
    </xf>
    <xf numFmtId="0" fontId="1" fillId="2" borderId="60" xfId="0" applyFont="1" applyFill="1" applyBorder="1" applyAlignment="1">
      <alignment horizontal="left" vertical="center" wrapText="1"/>
    </xf>
    <xf numFmtId="0" fontId="2" fillId="0" borderId="5" xfId="0" applyFont="1" applyBorder="1" applyAlignment="1">
      <alignment horizontal="center" vertical="center" wrapText="1"/>
    </xf>
    <xf numFmtId="0" fontId="0" fillId="2" borderId="0" xfId="0" applyFill="1" applyAlignment="1" applyProtection="1">
      <alignment horizontal="left" vertical="top" wrapText="1"/>
    </xf>
    <xf numFmtId="0" fontId="0" fillId="2" borderId="62" xfId="0" applyFill="1" applyBorder="1" applyAlignment="1">
      <alignment horizontal="left" vertical="center" wrapText="1"/>
    </xf>
    <xf numFmtId="0" fontId="0" fillId="2" borderId="58" xfId="0"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34" xfId="0" applyFont="1" applyFill="1" applyBorder="1" applyAlignment="1">
      <alignment horizontal="center" vertical="center" wrapText="1"/>
    </xf>
  </cellXfs>
  <cellStyles count="2">
    <cellStyle name="Hyperlink" xfId="1" builtinId="8"/>
    <cellStyle name="Normal" xfId="0" builtinId="0"/>
  </cellStyles>
  <dxfs count="11">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s>
  <tableStyles count="0" defaultTableStyle="TableStyleMedium2" defaultPivotStyle="PivotStyleLight16"/>
  <colors>
    <mruColors>
      <color rgb="FF12436F"/>
      <color rgb="FF439539"/>
      <color rgb="FFEDCB47"/>
      <color rgb="FF95261F"/>
      <color rgb="FF99C6E7"/>
      <color rgb="FF5CA3D9"/>
      <color rgb="FF1C7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D$11" lockText="1" noThreeD="1"/>
</file>

<file path=xl/ctrlProps/ctrlProp10.xml><?xml version="1.0" encoding="utf-8"?>
<formControlPr xmlns="http://schemas.microsoft.com/office/spreadsheetml/2009/9/main" objectType="CheckBox" fmlaLink="$D$25" lockText="1" noThreeD="1"/>
</file>

<file path=xl/ctrlProps/ctrlProp100.xml><?xml version="1.0" encoding="utf-8"?>
<formControlPr xmlns="http://schemas.microsoft.com/office/spreadsheetml/2009/9/main" objectType="CheckBox" fmlaLink="$D$20" lockText="1" noThreeD="1"/>
</file>

<file path=xl/ctrlProps/ctrlProp101.xml><?xml version="1.0" encoding="utf-8"?>
<formControlPr xmlns="http://schemas.microsoft.com/office/spreadsheetml/2009/9/main" objectType="CheckBox" fmlaLink="$D$21" lockText="1" noThreeD="1"/>
</file>

<file path=xl/ctrlProps/ctrlProp102.xml><?xml version="1.0" encoding="utf-8"?>
<formControlPr xmlns="http://schemas.microsoft.com/office/spreadsheetml/2009/9/main" objectType="CheckBox" fmlaLink="$D$24" lockText="1" noThreeD="1"/>
</file>

<file path=xl/ctrlProps/ctrlProp103.xml><?xml version="1.0" encoding="utf-8"?>
<formControlPr xmlns="http://schemas.microsoft.com/office/spreadsheetml/2009/9/main" objectType="CheckBox" fmlaLink="$D$25" lockText="1" noThreeD="1"/>
</file>

<file path=xl/ctrlProps/ctrlProp104.xml><?xml version="1.0" encoding="utf-8"?>
<formControlPr xmlns="http://schemas.microsoft.com/office/spreadsheetml/2009/9/main" objectType="CheckBox" fmlaLink="$D$26" lockText="1" noThreeD="1"/>
</file>

<file path=xl/ctrlProps/ctrlProp105.xml><?xml version="1.0" encoding="utf-8"?>
<formControlPr xmlns="http://schemas.microsoft.com/office/spreadsheetml/2009/9/main" objectType="CheckBox" fmlaLink="$D$27" lockText="1" noThreeD="1"/>
</file>

<file path=xl/ctrlProps/ctrlProp106.xml><?xml version="1.0" encoding="utf-8"?>
<formControlPr xmlns="http://schemas.microsoft.com/office/spreadsheetml/2009/9/main" objectType="CheckBox" fmlaLink="$B$29" lockText="1" noThreeD="1"/>
</file>

<file path=xl/ctrlProps/ctrlProp107.xml><?xml version="1.0" encoding="utf-8"?>
<formControlPr xmlns="http://schemas.microsoft.com/office/spreadsheetml/2009/9/main" objectType="CheckBox" fmlaLink="$B$30" lockText="1" noThreeD="1"/>
</file>

<file path=xl/ctrlProps/ctrlProp108.xml><?xml version="1.0" encoding="utf-8"?>
<formControlPr xmlns="http://schemas.microsoft.com/office/spreadsheetml/2009/9/main" objectType="CheckBox" fmlaLink="$B$31" lockText="1" noThreeD="1"/>
</file>

<file path=xl/ctrlProps/ctrlProp109.xml><?xml version="1.0" encoding="utf-8"?>
<formControlPr xmlns="http://schemas.microsoft.com/office/spreadsheetml/2009/9/main" objectType="CheckBox" fmlaLink="$B$11" lockText="1" noThreeD="1"/>
</file>

<file path=xl/ctrlProps/ctrlProp11.xml><?xml version="1.0" encoding="utf-8"?>
<formControlPr xmlns="http://schemas.microsoft.com/office/spreadsheetml/2009/9/main" objectType="CheckBox" fmlaLink="$D$27" lockText="1" noThreeD="1"/>
</file>

<file path=xl/ctrlProps/ctrlProp110.xml><?xml version="1.0" encoding="utf-8"?>
<formControlPr xmlns="http://schemas.microsoft.com/office/spreadsheetml/2009/9/main" objectType="CheckBox" fmlaLink="$B$12" lockText="1" noThreeD="1"/>
</file>

<file path=xl/ctrlProps/ctrlProp111.xml><?xml version="1.0" encoding="utf-8"?>
<formControlPr xmlns="http://schemas.microsoft.com/office/spreadsheetml/2009/9/main" objectType="CheckBox" fmlaLink="$B$14" lockText="1" noThreeD="1"/>
</file>

<file path=xl/ctrlProps/ctrlProp112.xml><?xml version="1.0" encoding="utf-8"?>
<formControlPr xmlns="http://schemas.microsoft.com/office/spreadsheetml/2009/9/main" objectType="CheckBox" fmlaLink="$B$17" lockText="1" noThreeD="1"/>
</file>

<file path=xl/ctrlProps/ctrlProp113.xml><?xml version="1.0" encoding="utf-8"?>
<formControlPr xmlns="http://schemas.microsoft.com/office/spreadsheetml/2009/9/main" objectType="CheckBox" fmlaLink="$B$19" lockText="1" noThreeD="1"/>
</file>

<file path=xl/ctrlProps/ctrlProp114.xml><?xml version="1.0" encoding="utf-8"?>
<formControlPr xmlns="http://schemas.microsoft.com/office/spreadsheetml/2009/9/main" objectType="CheckBox" fmlaLink="$B$18" lockText="1" noThreeD="1"/>
</file>

<file path=xl/ctrlProps/ctrlProp115.xml><?xml version="1.0" encoding="utf-8"?>
<formControlPr xmlns="http://schemas.microsoft.com/office/spreadsheetml/2009/9/main" objectType="CheckBox" fmlaLink="$B$20" lockText="1" noThreeD="1"/>
</file>

<file path=xl/ctrlProps/ctrlProp116.xml><?xml version="1.0" encoding="utf-8"?>
<formControlPr xmlns="http://schemas.microsoft.com/office/spreadsheetml/2009/9/main" objectType="CheckBox" fmlaLink="$B$21" lockText="1" noThreeD="1"/>
</file>

<file path=xl/ctrlProps/ctrlProp117.xml><?xml version="1.0" encoding="utf-8"?>
<formControlPr xmlns="http://schemas.microsoft.com/office/spreadsheetml/2009/9/main" objectType="CheckBox" fmlaLink="$B$22" lockText="1" noThreeD="1"/>
</file>

<file path=xl/ctrlProps/ctrlProp118.xml><?xml version="1.0" encoding="utf-8"?>
<formControlPr xmlns="http://schemas.microsoft.com/office/spreadsheetml/2009/9/main" objectType="CheckBox" fmlaLink="$B$13" lockText="1" noThreeD="1"/>
</file>

<file path=xl/ctrlProps/ctrlProp119.xml><?xml version="1.0" encoding="utf-8"?>
<formControlPr xmlns="http://schemas.microsoft.com/office/spreadsheetml/2009/9/main" objectType="CheckBox" fmlaLink="$B$6" lockText="1" noThreeD="1"/>
</file>

<file path=xl/ctrlProps/ctrlProp12.xml><?xml version="1.0" encoding="utf-8"?>
<formControlPr xmlns="http://schemas.microsoft.com/office/spreadsheetml/2009/9/main" objectType="CheckBox" fmlaLink="$D$28" lockText="1" noThreeD="1"/>
</file>

<file path=xl/ctrlProps/ctrlProp120.xml><?xml version="1.0" encoding="utf-8"?>
<formControlPr xmlns="http://schemas.microsoft.com/office/spreadsheetml/2009/9/main" objectType="CheckBox" fmlaLink="$B$8" lockText="1" noThreeD="1"/>
</file>

<file path=xl/ctrlProps/ctrlProp121.xml><?xml version="1.0" encoding="utf-8"?>
<formControlPr xmlns="http://schemas.microsoft.com/office/spreadsheetml/2009/9/main" objectType="CheckBox" fmlaLink="$B$7" lockText="1" noThreeD="1"/>
</file>

<file path=xl/ctrlProps/ctrlProp122.xml><?xml version="1.0" encoding="utf-8"?>
<formControlPr xmlns="http://schemas.microsoft.com/office/spreadsheetml/2009/9/main" objectType="CheckBox" fmlaLink="$B$4" lockText="1" noThreeD="1"/>
</file>

<file path=xl/ctrlProps/ctrlProp123.xml><?xml version="1.0" encoding="utf-8"?>
<formControlPr xmlns="http://schemas.microsoft.com/office/spreadsheetml/2009/9/main" objectType="CheckBox" fmlaLink="$B$5" lockText="1" noThreeD="1"/>
</file>

<file path=xl/ctrlProps/ctrlProp124.xml><?xml version="1.0" encoding="utf-8"?>
<formControlPr xmlns="http://schemas.microsoft.com/office/spreadsheetml/2009/9/main" objectType="CheckBox" fmlaLink="$B$25" lockText="1" noThreeD="1"/>
</file>

<file path=xl/ctrlProps/ctrlProp125.xml><?xml version="1.0" encoding="utf-8"?>
<formControlPr xmlns="http://schemas.microsoft.com/office/spreadsheetml/2009/9/main" objectType="CheckBox" fmlaLink="$B$26" lockText="1" noThreeD="1"/>
</file>

<file path=xl/ctrlProps/ctrlProp126.xml><?xml version="1.0" encoding="utf-8"?>
<formControlPr xmlns="http://schemas.microsoft.com/office/spreadsheetml/2009/9/main" objectType="CheckBox" fmlaLink="$B$32" lockText="1" noThreeD="1"/>
</file>

<file path=xl/ctrlProps/ctrlProp127.xml><?xml version="1.0" encoding="utf-8"?>
<formControlPr xmlns="http://schemas.microsoft.com/office/spreadsheetml/2009/9/main" objectType="CheckBox" fmlaLink="$B$4" lockText="1" noThreeD="1"/>
</file>

<file path=xl/ctrlProps/ctrlProp128.xml><?xml version="1.0" encoding="utf-8"?>
<formControlPr xmlns="http://schemas.microsoft.com/office/spreadsheetml/2009/9/main" objectType="CheckBox" fmlaLink="$B$5" lockText="1" noThreeD="1"/>
</file>

<file path=xl/ctrlProps/ctrlProp129.xml><?xml version="1.0" encoding="utf-8"?>
<formControlPr xmlns="http://schemas.microsoft.com/office/spreadsheetml/2009/9/main" objectType="CheckBox" fmlaLink="$B$7" lockText="1" noThreeD="1"/>
</file>

<file path=xl/ctrlProps/ctrlProp13.xml><?xml version="1.0" encoding="utf-8"?>
<formControlPr xmlns="http://schemas.microsoft.com/office/spreadsheetml/2009/9/main" objectType="CheckBox" fmlaLink="$D$29" lockText="1" noThreeD="1"/>
</file>

<file path=xl/ctrlProps/ctrlProp130.xml><?xml version="1.0" encoding="utf-8"?>
<formControlPr xmlns="http://schemas.microsoft.com/office/spreadsheetml/2009/9/main" objectType="CheckBox" fmlaLink="$B$6" lockText="1" noThreeD="1"/>
</file>

<file path=xl/ctrlProps/ctrlProp131.xml><?xml version="1.0" encoding="utf-8"?>
<formControlPr xmlns="http://schemas.microsoft.com/office/spreadsheetml/2009/9/main" objectType="CheckBox" fmlaLink="$B$10" lockText="1" noThreeD="1"/>
</file>

<file path=xl/ctrlProps/ctrlProp132.xml><?xml version="1.0" encoding="utf-8"?>
<formControlPr xmlns="http://schemas.microsoft.com/office/spreadsheetml/2009/9/main" objectType="CheckBox" fmlaLink="$B$11" lockText="1" noThreeD="1"/>
</file>

<file path=xl/ctrlProps/ctrlProp133.xml><?xml version="1.0" encoding="utf-8"?>
<formControlPr xmlns="http://schemas.microsoft.com/office/spreadsheetml/2009/9/main" objectType="CheckBox" fmlaLink="$B$12" lockText="1" noThreeD="1"/>
</file>

<file path=xl/ctrlProps/ctrlProp134.xml><?xml version="1.0" encoding="utf-8"?>
<formControlPr xmlns="http://schemas.microsoft.com/office/spreadsheetml/2009/9/main" objectType="CheckBox" fmlaLink="$B$15" lockText="1" noThreeD="1"/>
</file>

<file path=xl/ctrlProps/ctrlProp135.xml><?xml version="1.0" encoding="utf-8"?>
<formControlPr xmlns="http://schemas.microsoft.com/office/spreadsheetml/2009/9/main" objectType="CheckBox" fmlaLink="$B$16" lockText="1" noThreeD="1"/>
</file>

<file path=xl/ctrlProps/ctrlProp136.xml><?xml version="1.0" encoding="utf-8"?>
<formControlPr xmlns="http://schemas.microsoft.com/office/spreadsheetml/2009/9/main" objectType="CheckBox" fmlaLink="$B$17" lockText="1" noThreeD="1"/>
</file>

<file path=xl/ctrlProps/ctrlProp137.xml><?xml version="1.0" encoding="utf-8"?>
<formControlPr xmlns="http://schemas.microsoft.com/office/spreadsheetml/2009/9/main" objectType="CheckBox" fmlaLink="$D$8" lockText="1" noThreeD="1"/>
</file>

<file path=xl/ctrlProps/ctrlProp138.xml><?xml version="1.0" encoding="utf-8"?>
<formControlPr xmlns="http://schemas.microsoft.com/office/spreadsheetml/2009/9/main" objectType="CheckBox" fmlaLink="$D$10" lockText="1" noThreeD="1"/>
</file>

<file path=xl/ctrlProps/ctrlProp139.xml><?xml version="1.0" encoding="utf-8"?>
<formControlPr xmlns="http://schemas.microsoft.com/office/spreadsheetml/2009/9/main" objectType="CheckBox" fmlaLink="$D$4" lockText="1" noThreeD="1"/>
</file>

<file path=xl/ctrlProps/ctrlProp14.xml><?xml version="1.0" encoding="utf-8"?>
<formControlPr xmlns="http://schemas.microsoft.com/office/spreadsheetml/2009/9/main" objectType="CheckBox" fmlaLink="$D$30" lockText="1" noThreeD="1"/>
</file>

<file path=xl/ctrlProps/ctrlProp140.xml><?xml version="1.0" encoding="utf-8"?>
<formControlPr xmlns="http://schemas.microsoft.com/office/spreadsheetml/2009/9/main" objectType="CheckBox" fmlaLink="$D$5" lockText="1" noThreeD="1"/>
</file>

<file path=xl/ctrlProps/ctrlProp141.xml><?xml version="1.0" encoding="utf-8"?>
<formControlPr xmlns="http://schemas.microsoft.com/office/spreadsheetml/2009/9/main" objectType="CheckBox" fmlaLink="$D$9" lockText="1" noThreeD="1"/>
</file>

<file path=xl/ctrlProps/ctrlProp15.xml><?xml version="1.0" encoding="utf-8"?>
<formControlPr xmlns="http://schemas.microsoft.com/office/spreadsheetml/2009/9/main" objectType="CheckBox" fmlaLink="$D$22" lockText="1" noThreeD="1"/>
</file>

<file path=xl/ctrlProps/ctrlProp16.xml><?xml version="1.0" encoding="utf-8"?>
<formControlPr xmlns="http://schemas.microsoft.com/office/spreadsheetml/2009/9/main" objectType="CheckBox" fmlaLink="$D$31" lockText="1" noThreeD="1"/>
</file>

<file path=xl/ctrlProps/ctrlProp17.xml><?xml version="1.0" encoding="utf-8"?>
<formControlPr xmlns="http://schemas.microsoft.com/office/spreadsheetml/2009/9/main" objectType="CheckBox" fmlaLink="$D$32" lockText="1" noThreeD="1"/>
</file>

<file path=xl/ctrlProps/ctrlProp18.xml><?xml version="1.0" encoding="utf-8"?>
<formControlPr xmlns="http://schemas.microsoft.com/office/spreadsheetml/2009/9/main" objectType="CheckBox" fmlaLink="$D$33" lockText="1" noThreeD="1"/>
</file>

<file path=xl/ctrlProps/ctrlProp19.xml><?xml version="1.0" encoding="utf-8"?>
<formControlPr xmlns="http://schemas.microsoft.com/office/spreadsheetml/2009/9/main" objectType="CheckBox" fmlaLink="$D37" lockText="1" noThreeD="1"/>
</file>

<file path=xl/ctrlProps/ctrlProp2.xml><?xml version="1.0" encoding="utf-8"?>
<formControlPr xmlns="http://schemas.microsoft.com/office/spreadsheetml/2009/9/main" objectType="CheckBox" fmlaLink="$D$14" lockText="1" noThreeD="1"/>
</file>

<file path=xl/ctrlProps/ctrlProp20.xml><?xml version="1.0" encoding="utf-8"?>
<formControlPr xmlns="http://schemas.microsoft.com/office/spreadsheetml/2009/9/main" objectType="CheckBox" fmlaLink="$D38" lockText="1" noThreeD="1"/>
</file>

<file path=xl/ctrlProps/ctrlProp21.xml><?xml version="1.0" encoding="utf-8"?>
<formControlPr xmlns="http://schemas.microsoft.com/office/spreadsheetml/2009/9/main" objectType="CheckBox" fmlaLink="$D39" lockText="1" noThreeD="1"/>
</file>

<file path=xl/ctrlProps/ctrlProp22.xml><?xml version="1.0" encoding="utf-8"?>
<formControlPr xmlns="http://schemas.microsoft.com/office/spreadsheetml/2009/9/main" objectType="CheckBox" fmlaLink="$D40" lockText="1" noThreeD="1"/>
</file>

<file path=xl/ctrlProps/ctrlProp23.xml><?xml version="1.0" encoding="utf-8"?>
<formControlPr xmlns="http://schemas.microsoft.com/office/spreadsheetml/2009/9/main" objectType="CheckBox" fmlaLink="$D41" lockText="1" noThreeD="1"/>
</file>

<file path=xl/ctrlProps/ctrlProp24.xml><?xml version="1.0" encoding="utf-8"?>
<formControlPr xmlns="http://schemas.microsoft.com/office/spreadsheetml/2009/9/main" objectType="CheckBox" fmlaLink="$D42" lockText="1" noThreeD="1"/>
</file>

<file path=xl/ctrlProps/ctrlProp25.xml><?xml version="1.0" encoding="utf-8"?>
<formControlPr xmlns="http://schemas.microsoft.com/office/spreadsheetml/2009/9/main" objectType="CheckBox" fmlaLink="$D43" lockText="1" noThreeD="1"/>
</file>

<file path=xl/ctrlProps/ctrlProp26.xml><?xml version="1.0" encoding="utf-8"?>
<formControlPr xmlns="http://schemas.microsoft.com/office/spreadsheetml/2009/9/main" objectType="CheckBox" fmlaLink="$D$21" lockText="1" noThreeD="1"/>
</file>

<file path=xl/ctrlProps/ctrlProp27.xml><?xml version="1.0" encoding="utf-8"?>
<formControlPr xmlns="http://schemas.microsoft.com/office/spreadsheetml/2009/9/main" objectType="CheckBox" fmlaLink="$D$12" lockText="1" noThreeD="1"/>
</file>

<file path=xl/ctrlProps/ctrlProp28.xml><?xml version="1.0" encoding="utf-8"?>
<formControlPr xmlns="http://schemas.microsoft.com/office/spreadsheetml/2009/9/main" objectType="CheckBox" fmlaLink="$D$13" lockText="1" noThreeD="1"/>
</file>

<file path=xl/ctrlProps/ctrlProp29.xml><?xml version="1.0" encoding="utf-8"?>
<formControlPr xmlns="http://schemas.microsoft.com/office/spreadsheetml/2009/9/main" objectType="CheckBox" fmlaLink="$D$15" lockText="1" noThreeD="1"/>
</file>

<file path=xl/ctrlProps/ctrlProp3.xml><?xml version="1.0" encoding="utf-8"?>
<formControlPr xmlns="http://schemas.microsoft.com/office/spreadsheetml/2009/9/main" objectType="CheckBox" fmlaLink="$D$15" lockText="1" noThreeD="1"/>
</file>

<file path=xl/ctrlProps/ctrlProp30.xml><?xml version="1.0" encoding="utf-8"?>
<formControlPr xmlns="http://schemas.microsoft.com/office/spreadsheetml/2009/9/main" objectType="CheckBox" fmlaLink="$D$14" lockText="1" noThreeD="1"/>
</file>

<file path=xl/ctrlProps/ctrlProp31.xml><?xml version="1.0" encoding="utf-8"?>
<formControlPr xmlns="http://schemas.microsoft.com/office/spreadsheetml/2009/9/main" objectType="CheckBox" fmlaLink="$D$16" lockText="1" noThreeD="1"/>
</file>

<file path=xl/ctrlProps/ctrlProp32.xml><?xml version="1.0" encoding="utf-8"?>
<formControlPr xmlns="http://schemas.microsoft.com/office/spreadsheetml/2009/9/main" objectType="CheckBox" fmlaLink="$D$23" lockText="1" noThreeD="1"/>
</file>

<file path=xl/ctrlProps/ctrlProp33.xml><?xml version="1.0" encoding="utf-8"?>
<formControlPr xmlns="http://schemas.microsoft.com/office/spreadsheetml/2009/9/main" objectType="CheckBox" fmlaLink="$D$22" lockText="1" noThreeD="1"/>
</file>

<file path=xl/ctrlProps/ctrlProp34.xml><?xml version="1.0" encoding="utf-8"?>
<formControlPr xmlns="http://schemas.microsoft.com/office/spreadsheetml/2009/9/main" objectType="CheckBox" fmlaLink="$D$24" lockText="1" noThreeD="1"/>
</file>

<file path=xl/ctrlProps/ctrlProp35.xml><?xml version="1.0" encoding="utf-8"?>
<formControlPr xmlns="http://schemas.microsoft.com/office/spreadsheetml/2009/9/main" objectType="CheckBox" fmlaLink="$D$25" lockText="1" noThreeD="1"/>
</file>

<file path=xl/ctrlProps/ctrlProp36.xml><?xml version="1.0" encoding="utf-8"?>
<formControlPr xmlns="http://schemas.microsoft.com/office/spreadsheetml/2009/9/main" objectType="CheckBox" fmlaLink="$D$26" lockText="1" noThreeD="1"/>
</file>

<file path=xl/ctrlProps/ctrlProp37.xml><?xml version="1.0" encoding="utf-8"?>
<formControlPr xmlns="http://schemas.microsoft.com/office/spreadsheetml/2009/9/main" objectType="CheckBox" fmlaLink="$D$27" lockText="1" noThreeD="1"/>
</file>

<file path=xl/ctrlProps/ctrlProp38.xml><?xml version="1.0" encoding="utf-8"?>
<formControlPr xmlns="http://schemas.microsoft.com/office/spreadsheetml/2009/9/main" objectType="CheckBox" fmlaLink="$D$19" lockText="1" noThreeD="1"/>
</file>

<file path=xl/ctrlProps/ctrlProp39.xml><?xml version="1.0" encoding="utf-8"?>
<formControlPr xmlns="http://schemas.microsoft.com/office/spreadsheetml/2009/9/main" objectType="CheckBox" fmlaLink="$D$30" lockText="1" noThreeD="1"/>
</file>

<file path=xl/ctrlProps/ctrlProp4.xml><?xml version="1.0" encoding="utf-8"?>
<formControlPr xmlns="http://schemas.microsoft.com/office/spreadsheetml/2009/9/main" objectType="CheckBox" fmlaLink="$D$17" lockText="1" noThreeD="1"/>
</file>

<file path=xl/ctrlProps/ctrlProp40.xml><?xml version="1.0" encoding="utf-8"?>
<formControlPr xmlns="http://schemas.microsoft.com/office/spreadsheetml/2009/9/main" objectType="CheckBox" fmlaLink="$D$31" lockText="1" noThreeD="1"/>
</file>

<file path=xl/ctrlProps/ctrlProp41.xml><?xml version="1.0" encoding="utf-8"?>
<formControlPr xmlns="http://schemas.microsoft.com/office/spreadsheetml/2009/9/main" objectType="CheckBox" fmlaLink="$D$21" lockText="1" noThreeD="1"/>
</file>

<file path=xl/ctrlProps/ctrlProp42.xml><?xml version="1.0" encoding="utf-8"?>
<formControlPr xmlns="http://schemas.microsoft.com/office/spreadsheetml/2009/9/main" objectType="CheckBox" fmlaLink="$D$20" lockText="1" noThreeD="1"/>
</file>

<file path=xl/ctrlProps/ctrlProp43.xml><?xml version="1.0" encoding="utf-8"?>
<formControlPr xmlns="http://schemas.microsoft.com/office/spreadsheetml/2009/9/main" objectType="CheckBox" fmlaLink="$D$32" lockText="1" noThreeD="1"/>
</file>

<file path=xl/ctrlProps/ctrlProp44.xml><?xml version="1.0" encoding="utf-8"?>
<formControlPr xmlns="http://schemas.microsoft.com/office/spreadsheetml/2009/9/main" objectType="CheckBox" fmlaLink="$D$33" lockText="1" noThreeD="1"/>
</file>

<file path=xl/ctrlProps/ctrlProp45.xml><?xml version="1.0" encoding="utf-8"?>
<formControlPr xmlns="http://schemas.microsoft.com/office/spreadsheetml/2009/9/main" objectType="CheckBox" fmlaLink="$D$43" lockText="1" noThreeD="1"/>
</file>

<file path=xl/ctrlProps/ctrlProp46.xml><?xml version="1.0" encoding="utf-8"?>
<formControlPr xmlns="http://schemas.microsoft.com/office/spreadsheetml/2009/9/main" objectType="CheckBox" fmlaLink="$D$44" lockText="1" noThreeD="1"/>
</file>

<file path=xl/ctrlProps/ctrlProp47.xml><?xml version="1.0" encoding="utf-8"?>
<formControlPr xmlns="http://schemas.microsoft.com/office/spreadsheetml/2009/9/main" objectType="CheckBox" fmlaLink="$D$45" lockText="1" noThreeD="1"/>
</file>

<file path=xl/ctrlProps/ctrlProp48.xml><?xml version="1.0" encoding="utf-8"?>
<formControlPr xmlns="http://schemas.microsoft.com/office/spreadsheetml/2009/9/main" objectType="CheckBox" fmlaLink="$D$46" lockText="1" noThreeD="1"/>
</file>

<file path=xl/ctrlProps/ctrlProp49.xml><?xml version="1.0" encoding="utf-8"?>
<formControlPr xmlns="http://schemas.microsoft.com/office/spreadsheetml/2009/9/main" objectType="CheckBox" fmlaLink="$D$34" lockText="1" noThreeD="1"/>
</file>

<file path=xl/ctrlProps/ctrlProp5.xml><?xml version="1.0" encoding="utf-8"?>
<formControlPr xmlns="http://schemas.microsoft.com/office/spreadsheetml/2009/9/main" objectType="CheckBox" fmlaLink="$D$16" lockText="1" noThreeD="1"/>
</file>

<file path=xl/ctrlProps/ctrlProp50.xml><?xml version="1.0" encoding="utf-8"?>
<formControlPr xmlns="http://schemas.microsoft.com/office/spreadsheetml/2009/9/main" objectType="CheckBox" fmlaLink="$D$12" lockText="1" noThreeD="1"/>
</file>

<file path=xl/ctrlProps/ctrlProp51.xml><?xml version="1.0" encoding="utf-8"?>
<formControlPr xmlns="http://schemas.microsoft.com/office/spreadsheetml/2009/9/main" objectType="CheckBox" fmlaLink="$D$13" lockText="1" noThreeD="1"/>
</file>

<file path=xl/ctrlProps/ctrlProp52.xml><?xml version="1.0" encoding="utf-8"?>
<formControlPr xmlns="http://schemas.microsoft.com/office/spreadsheetml/2009/9/main" objectType="CheckBox" fmlaLink="$D$14" lockText="1" noThreeD="1"/>
</file>

<file path=xl/ctrlProps/ctrlProp53.xml><?xml version="1.0" encoding="utf-8"?>
<formControlPr xmlns="http://schemas.microsoft.com/office/spreadsheetml/2009/9/main" objectType="CheckBox" fmlaLink="$D$15" lockText="1" noThreeD="1"/>
</file>

<file path=xl/ctrlProps/ctrlProp54.xml><?xml version="1.0" encoding="utf-8"?>
<formControlPr xmlns="http://schemas.microsoft.com/office/spreadsheetml/2009/9/main" objectType="CheckBox" fmlaLink="$D$16" lockText="1" noThreeD="1"/>
</file>

<file path=xl/ctrlProps/ctrlProp55.xml><?xml version="1.0" encoding="utf-8"?>
<formControlPr xmlns="http://schemas.microsoft.com/office/spreadsheetml/2009/9/main" objectType="CheckBox" fmlaLink="$D$19" lockText="1" noThreeD="1"/>
</file>

<file path=xl/ctrlProps/ctrlProp56.xml><?xml version="1.0" encoding="utf-8"?>
<formControlPr xmlns="http://schemas.microsoft.com/office/spreadsheetml/2009/9/main" objectType="CheckBox" fmlaLink="$D$20" lockText="1" noThreeD="1"/>
</file>

<file path=xl/ctrlProps/ctrlProp57.xml><?xml version="1.0" encoding="utf-8"?>
<formControlPr xmlns="http://schemas.microsoft.com/office/spreadsheetml/2009/9/main" objectType="CheckBox" fmlaLink="$D$21" lockText="1" noThreeD="1"/>
</file>

<file path=xl/ctrlProps/ctrlProp58.xml><?xml version="1.0" encoding="utf-8"?>
<formControlPr xmlns="http://schemas.microsoft.com/office/spreadsheetml/2009/9/main" objectType="CheckBox" fmlaLink="$D$22" lockText="1" noThreeD="1"/>
</file>

<file path=xl/ctrlProps/ctrlProp59.xml><?xml version="1.0" encoding="utf-8"?>
<formControlPr xmlns="http://schemas.microsoft.com/office/spreadsheetml/2009/9/main" objectType="CheckBox" fmlaLink="$D$23" lockText="1" noThreeD="1"/>
</file>

<file path=xl/ctrlProps/ctrlProp6.xml><?xml version="1.0" encoding="utf-8"?>
<formControlPr xmlns="http://schemas.microsoft.com/office/spreadsheetml/2009/9/main" objectType="CheckBox" fmlaLink="$D$18" lockText="1" noThreeD="1"/>
</file>

<file path=xl/ctrlProps/ctrlProp60.xml><?xml version="1.0" encoding="utf-8"?>
<formControlPr xmlns="http://schemas.microsoft.com/office/spreadsheetml/2009/9/main" objectType="CheckBox" fmlaLink="$D$26" lockText="1" noThreeD="1"/>
</file>

<file path=xl/ctrlProps/ctrlProp61.xml><?xml version="1.0" encoding="utf-8"?>
<formControlPr xmlns="http://schemas.microsoft.com/office/spreadsheetml/2009/9/main" objectType="CheckBox" fmlaLink="$D$27" lockText="1" noThreeD="1"/>
</file>

<file path=xl/ctrlProps/ctrlProp62.xml><?xml version="1.0" encoding="utf-8"?>
<formControlPr xmlns="http://schemas.microsoft.com/office/spreadsheetml/2009/9/main" objectType="CheckBox" fmlaLink="$D$28" lockText="1" noThreeD="1"/>
</file>

<file path=xl/ctrlProps/ctrlProp63.xml><?xml version="1.0" encoding="utf-8"?>
<formControlPr xmlns="http://schemas.microsoft.com/office/spreadsheetml/2009/9/main" objectType="CheckBox" fmlaLink="$D$4" lockText="1" noThreeD="1"/>
</file>

<file path=xl/ctrlProps/ctrlProp64.xml><?xml version="1.0" encoding="utf-8"?>
<formControlPr xmlns="http://schemas.microsoft.com/office/spreadsheetml/2009/9/main" objectType="CheckBox" fmlaLink="$D$6" lockText="1" noThreeD="1"/>
</file>

<file path=xl/ctrlProps/ctrlProp65.xml><?xml version="1.0" encoding="utf-8"?>
<formControlPr xmlns="http://schemas.microsoft.com/office/spreadsheetml/2009/9/main" objectType="CheckBox" fmlaLink="$D$7" lockText="1" noThreeD="1"/>
</file>

<file path=xl/ctrlProps/ctrlProp66.xml><?xml version="1.0" encoding="utf-8"?>
<formControlPr xmlns="http://schemas.microsoft.com/office/spreadsheetml/2009/9/main" objectType="CheckBox" fmlaLink="$D$8" lockText="1" noThreeD="1"/>
</file>

<file path=xl/ctrlProps/ctrlProp67.xml><?xml version="1.0" encoding="utf-8"?>
<formControlPr xmlns="http://schemas.microsoft.com/office/spreadsheetml/2009/9/main" objectType="CheckBox" fmlaLink="$D$9" lockText="1" noThreeD="1"/>
</file>

<file path=xl/ctrlProps/ctrlProp68.xml><?xml version="1.0" encoding="utf-8"?>
<formControlPr xmlns="http://schemas.microsoft.com/office/spreadsheetml/2009/9/main" objectType="CheckBox" fmlaLink="$D$5" lockText="1" noThreeD="1"/>
</file>

<file path=xl/ctrlProps/ctrlProp69.xml><?xml version="1.0" encoding="utf-8"?>
<formControlPr xmlns="http://schemas.microsoft.com/office/spreadsheetml/2009/9/main" objectType="CheckBox" fmlaLink="$D$11" lockText="1" noThreeD="1"/>
</file>

<file path=xl/ctrlProps/ctrlProp7.xml><?xml version="1.0" encoding="utf-8"?>
<formControlPr xmlns="http://schemas.microsoft.com/office/spreadsheetml/2009/9/main" objectType="CheckBox" fmlaLink="$D$19" lockText="1" noThreeD="1"/>
</file>

<file path=xl/ctrlProps/ctrlProp70.xml><?xml version="1.0" encoding="utf-8"?>
<formControlPr xmlns="http://schemas.microsoft.com/office/spreadsheetml/2009/9/main" objectType="CheckBox" fmlaLink="$D$14" lockText="1" noThreeD="1"/>
</file>

<file path=xl/ctrlProps/ctrlProp71.xml><?xml version="1.0" encoding="utf-8"?>
<formControlPr xmlns="http://schemas.microsoft.com/office/spreadsheetml/2009/9/main" objectType="CheckBox" fmlaLink="$D$19" lockText="1" noThreeD="1"/>
</file>

<file path=xl/ctrlProps/ctrlProp72.xml><?xml version="1.0" encoding="utf-8"?>
<formControlPr xmlns="http://schemas.microsoft.com/office/spreadsheetml/2009/9/main" objectType="CheckBox" fmlaLink="$D$18" lockText="1" noThreeD="1"/>
</file>

<file path=xl/ctrlProps/ctrlProp73.xml><?xml version="1.0" encoding="utf-8"?>
<formControlPr xmlns="http://schemas.microsoft.com/office/spreadsheetml/2009/9/main" objectType="CheckBox" fmlaLink="$D$4" lockText="1" noThreeD="1"/>
</file>

<file path=xl/ctrlProps/ctrlProp74.xml><?xml version="1.0" encoding="utf-8"?>
<formControlPr xmlns="http://schemas.microsoft.com/office/spreadsheetml/2009/9/main" objectType="CheckBox" fmlaLink="$D$5" lockText="1" noThreeD="1"/>
</file>

<file path=xl/ctrlProps/ctrlProp75.xml><?xml version="1.0" encoding="utf-8"?>
<formControlPr xmlns="http://schemas.microsoft.com/office/spreadsheetml/2009/9/main" objectType="CheckBox" fmlaLink="$D$6" lockText="1" noThreeD="1"/>
</file>

<file path=xl/ctrlProps/ctrlProp76.xml><?xml version="1.0" encoding="utf-8"?>
<formControlPr xmlns="http://schemas.microsoft.com/office/spreadsheetml/2009/9/main" objectType="CheckBox" fmlaLink="$D$15" lockText="1" noThreeD="1"/>
</file>

<file path=xl/ctrlProps/ctrlProp77.xml><?xml version="1.0" encoding="utf-8"?>
<formControlPr xmlns="http://schemas.microsoft.com/office/spreadsheetml/2009/9/main" objectType="CheckBox" fmlaLink="$D$7" lockText="1" noThreeD="1"/>
</file>

<file path=xl/ctrlProps/ctrlProp78.xml><?xml version="1.0" encoding="utf-8"?>
<formControlPr xmlns="http://schemas.microsoft.com/office/spreadsheetml/2009/9/main" objectType="CheckBox" fmlaLink="$D$8" lockText="1" noThreeD="1"/>
</file>

<file path=xl/ctrlProps/ctrlProp79.xml><?xml version="1.0" encoding="utf-8"?>
<formControlPr xmlns="http://schemas.microsoft.com/office/spreadsheetml/2009/9/main" objectType="CheckBox" fmlaLink="$D$12" lockText="1" noThreeD="1"/>
</file>

<file path=xl/ctrlProps/ctrlProp8.xml><?xml version="1.0" encoding="utf-8"?>
<formControlPr xmlns="http://schemas.microsoft.com/office/spreadsheetml/2009/9/main" objectType="CheckBox" fmlaLink="$D$20" lockText="1" noThreeD="1"/>
</file>

<file path=xl/ctrlProps/ctrlProp80.xml><?xml version="1.0" encoding="utf-8"?>
<formControlPr xmlns="http://schemas.microsoft.com/office/spreadsheetml/2009/9/main" objectType="CheckBox" fmlaLink="$D$13" lockText="1" noThreeD="1"/>
</file>

<file path=xl/ctrlProps/ctrlProp81.xml><?xml version="1.0" encoding="utf-8"?>
<formControlPr xmlns="http://schemas.microsoft.com/office/spreadsheetml/2009/9/main" objectType="CheckBox" fmlaLink="$D$20" lockText="1" noThreeD="1"/>
</file>

<file path=xl/ctrlProps/ctrlProp82.xml><?xml version="1.0" encoding="utf-8"?>
<formControlPr xmlns="http://schemas.microsoft.com/office/spreadsheetml/2009/9/main" objectType="CheckBox" fmlaLink="$D$21" lockText="1" noThreeD="1"/>
</file>

<file path=xl/ctrlProps/ctrlProp83.xml><?xml version="1.0" encoding="utf-8"?>
<formControlPr xmlns="http://schemas.microsoft.com/office/spreadsheetml/2009/9/main" objectType="CheckBox" fmlaLink="$D$4" lockText="1" noThreeD="1"/>
</file>

<file path=xl/ctrlProps/ctrlProp84.xml><?xml version="1.0" encoding="utf-8"?>
<formControlPr xmlns="http://schemas.microsoft.com/office/spreadsheetml/2009/9/main" objectType="CheckBox" fmlaLink="$D$5" lockText="1" noThreeD="1"/>
</file>

<file path=xl/ctrlProps/ctrlProp85.xml><?xml version="1.0" encoding="utf-8"?>
<formControlPr xmlns="http://schemas.microsoft.com/office/spreadsheetml/2009/9/main" objectType="CheckBox" fmlaLink="$D$6" lockText="1" noThreeD="1"/>
</file>

<file path=xl/ctrlProps/ctrlProp86.xml><?xml version="1.0" encoding="utf-8"?>
<formControlPr xmlns="http://schemas.microsoft.com/office/spreadsheetml/2009/9/main" objectType="Radio" firstButton="1" fmlaLink="$D$10"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checked="Checked" lockText="1" noThreeD="1"/>
</file>

<file path=xl/ctrlProps/ctrlProp89.xml><?xml version="1.0" encoding="utf-8"?>
<formControlPr xmlns="http://schemas.microsoft.com/office/spreadsheetml/2009/9/main" objectType="CheckBox" fmlaLink="$D$11" lockText="1" noThreeD="1"/>
</file>

<file path=xl/ctrlProps/ctrlProp9.xml><?xml version="1.0" encoding="utf-8"?>
<formControlPr xmlns="http://schemas.microsoft.com/office/spreadsheetml/2009/9/main" objectType="CheckBox" fmlaLink="$D$26" lockText="1" noThreeD="1"/>
</file>

<file path=xl/ctrlProps/ctrlProp90.xml><?xml version="1.0" encoding="utf-8"?>
<formControlPr xmlns="http://schemas.microsoft.com/office/spreadsheetml/2009/9/main" objectType="CheckBox" fmlaLink="$D$13" lockText="1" noThreeD="1"/>
</file>

<file path=xl/ctrlProps/ctrlProp91.xml><?xml version="1.0" encoding="utf-8"?>
<formControlPr xmlns="http://schemas.microsoft.com/office/spreadsheetml/2009/9/main" objectType="CheckBox" fmlaLink="$D$4" lockText="1" noThreeD="1"/>
</file>

<file path=xl/ctrlProps/ctrlProp92.xml><?xml version="1.0" encoding="utf-8"?>
<formControlPr xmlns="http://schemas.microsoft.com/office/spreadsheetml/2009/9/main" objectType="CheckBox" fmlaLink="$D$6" lockText="1" noThreeD="1"/>
</file>

<file path=xl/ctrlProps/ctrlProp93.xml><?xml version="1.0" encoding="utf-8"?>
<formControlPr xmlns="http://schemas.microsoft.com/office/spreadsheetml/2009/9/main" objectType="CheckBox" fmlaLink="$D$5" lockText="1" noThreeD="1"/>
</file>

<file path=xl/ctrlProps/ctrlProp94.xml><?xml version="1.0" encoding="utf-8"?>
<formControlPr xmlns="http://schemas.microsoft.com/office/spreadsheetml/2009/9/main" objectType="CheckBox" fmlaLink="$D$12" lockText="1" noThreeD="1"/>
</file>

<file path=xl/ctrlProps/ctrlProp95.xml><?xml version="1.0" encoding="utf-8"?>
<formControlPr xmlns="http://schemas.microsoft.com/office/spreadsheetml/2009/9/main" objectType="CheckBox" fmlaLink="$D$14" lockText="1" noThreeD="1"/>
</file>

<file path=xl/ctrlProps/ctrlProp96.xml><?xml version="1.0" encoding="utf-8"?>
<formControlPr xmlns="http://schemas.microsoft.com/office/spreadsheetml/2009/9/main" objectType="CheckBox" fmlaLink="$D$7" lockText="1" noThreeD="1"/>
</file>

<file path=xl/ctrlProps/ctrlProp97.xml><?xml version="1.0" encoding="utf-8"?>
<formControlPr xmlns="http://schemas.microsoft.com/office/spreadsheetml/2009/9/main" objectType="CheckBox" fmlaLink="$D$15" lockText="1" noThreeD="1"/>
</file>

<file path=xl/ctrlProps/ctrlProp98.xml><?xml version="1.0" encoding="utf-8"?>
<formControlPr xmlns="http://schemas.microsoft.com/office/spreadsheetml/2009/9/main" objectType="CheckBox" fmlaLink="$D$18" lockText="1" noThreeD="1"/>
</file>

<file path=xl/ctrlProps/ctrlProp99.xml><?xml version="1.0" encoding="utf-8"?>
<formControlPr xmlns="http://schemas.microsoft.com/office/spreadsheetml/2009/9/main" objectType="CheckBox" fmlaLink="$D$19"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moedu-sail.org/" TargetMode="External"/><Relationship Id="rId1" Type="http://schemas.openxmlformats.org/officeDocument/2006/relationships/hyperlink" Target="#Navigation!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ACL PP'!A1"/><Relationship Id="rId5" Type="http://schemas.openxmlformats.org/officeDocument/2006/relationships/image" Target="../media/image3.png"/><Relationship Id="rId4" Type="http://schemas.openxmlformats.org/officeDocument/2006/relationships/hyperlink" Target="#'FB SA'!A1"/></Relationships>
</file>

<file path=xl/drawings/_rels/drawing11.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ACL SA'!A1"/><Relationship Id="rId5" Type="http://schemas.openxmlformats.org/officeDocument/2006/relationships/image" Target="../media/image3.png"/><Relationship Id="rId4" Type="http://schemas.openxmlformats.org/officeDocument/2006/relationships/hyperlink" Target="#'FB SA'!A1"/></Relationships>
</file>

<file path=xl/drawings/_rels/drawing12.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FB PP'!A1"/><Relationship Id="rId5" Type="http://schemas.openxmlformats.org/officeDocument/2006/relationships/image" Target="../media/image3.png"/><Relationship Id="rId4" Type="http://schemas.openxmlformats.org/officeDocument/2006/relationships/hyperlink" Target="#'RT SA'!A1"/></Relationships>
</file>

<file path=xl/drawings/_rels/drawing13.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FB SA'!A1"/><Relationship Id="rId1" Type="http://schemas.openxmlformats.org/officeDocument/2006/relationships/hyperlink" Target="#'Data Dashboard'!A1"/><Relationship Id="rId5" Type="http://schemas.openxmlformats.org/officeDocument/2006/relationships/image" Target="../media/image3.png"/><Relationship Id="rId4" Type="http://schemas.openxmlformats.org/officeDocument/2006/relationships/hyperlink" Target="#'RT SA'!A1"/></Relationships>
</file>

<file path=xl/drawings/_rels/drawing14.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RT PP'!A1"/><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RT SA'!A1"/><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Engaging Students PP'!A1"/><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RT SA'!A1"/><Relationship Id="rId4"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RT PP'!A1"/><Relationship Id="rId4"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RT SA'!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hyperlink" Target="#'Developing ACL SA'!A1"/><Relationship Id="rId13" Type="http://schemas.openxmlformats.org/officeDocument/2006/relationships/hyperlink" Target="#'Teacher-Student Relationship PP'!A1"/><Relationship Id="rId18" Type="http://schemas.openxmlformats.org/officeDocument/2006/relationships/hyperlink" Target="#'Metacognition SA'!A1"/><Relationship Id="rId3" Type="http://schemas.openxmlformats.org/officeDocument/2006/relationships/hyperlink" Target="#'CT PP'!A1"/><Relationship Id="rId7" Type="http://schemas.openxmlformats.org/officeDocument/2006/relationships/hyperlink" Target="#'CFA PP'!A1"/><Relationship Id="rId12" Type="http://schemas.openxmlformats.org/officeDocument/2006/relationships/hyperlink" Target="#'Teacher-Student Relationship SA'!A1"/><Relationship Id="rId17" Type="http://schemas.openxmlformats.org/officeDocument/2006/relationships/hyperlink" Target="#'RT PP'!A1"/><Relationship Id="rId2" Type="http://schemas.openxmlformats.org/officeDocument/2006/relationships/hyperlink" Target="#'CT SA'!A1"/><Relationship Id="rId16" Type="http://schemas.openxmlformats.org/officeDocument/2006/relationships/hyperlink" Target="#'RT SA'!A1"/><Relationship Id="rId1" Type="http://schemas.openxmlformats.org/officeDocument/2006/relationships/hyperlink" Target="#'Data Dashboard'!A1"/><Relationship Id="rId6" Type="http://schemas.openxmlformats.org/officeDocument/2006/relationships/hyperlink" Target="#'CFA SA'!A1"/><Relationship Id="rId11" Type="http://schemas.openxmlformats.org/officeDocument/2006/relationships/hyperlink" Target="#'Engaging Student Learners PP'!A1"/><Relationship Id="rId5" Type="http://schemas.openxmlformats.org/officeDocument/2006/relationships/hyperlink" Target="#'DBDM PP'!A1"/><Relationship Id="rId15" Type="http://schemas.openxmlformats.org/officeDocument/2006/relationships/image" Target="../media/image1.png"/><Relationship Id="rId10" Type="http://schemas.openxmlformats.org/officeDocument/2006/relationships/hyperlink" Target="#'Engaging Student Learners SA'!A1"/><Relationship Id="rId19" Type="http://schemas.openxmlformats.org/officeDocument/2006/relationships/hyperlink" Target="#'Metacognition PP'!A1"/><Relationship Id="rId4" Type="http://schemas.openxmlformats.org/officeDocument/2006/relationships/hyperlink" Target="#'DBDM SA'!A1"/><Relationship Id="rId9" Type="http://schemas.openxmlformats.org/officeDocument/2006/relationships/hyperlink" Target="#'Developing ACL PP'!A1"/><Relationship Id="rId14" Type="http://schemas.openxmlformats.org/officeDocument/2006/relationships/hyperlink" Target="http://www.moedu-sail.org/" TargetMode="External"/></Relationships>
</file>

<file path=xl/drawings/_rels/drawing20.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Metacognition PP'!A1"/><Relationship Id="rId4"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Metacognition SA'!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ion!A1"/></Relationships>
</file>

<file path=xl/drawings/_rels/drawing4.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CT PP'!Print_Area"/><Relationship Id="rId5" Type="http://schemas.openxmlformats.org/officeDocument/2006/relationships/image" Target="../media/image3.png"/><Relationship Id="rId4" Type="http://schemas.openxmlformats.org/officeDocument/2006/relationships/hyperlink" Target="#'DBDM SA'!A1"/></Relationships>
</file>

<file path=xl/drawings/_rels/drawing5.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CT SA'!Print_Area"/><Relationship Id="rId5" Type="http://schemas.openxmlformats.org/officeDocument/2006/relationships/image" Target="../media/image3.png"/><Relationship Id="rId4" Type="http://schemas.openxmlformats.org/officeDocument/2006/relationships/hyperlink" Target="#'DBDM SA'!A1"/></Relationships>
</file>

<file path=xl/drawings/_rels/drawing6.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DBDM PP'!A1"/><Relationship Id="rId5" Type="http://schemas.openxmlformats.org/officeDocument/2006/relationships/image" Target="../media/image3.png"/><Relationship Id="rId4" Type="http://schemas.openxmlformats.org/officeDocument/2006/relationships/hyperlink" Target="#'CFA SA'!A1"/></Relationships>
</file>

<file path=xl/drawings/_rels/drawing7.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DBDM SA'!A1"/><Relationship Id="rId5" Type="http://schemas.openxmlformats.org/officeDocument/2006/relationships/image" Target="../media/image3.png"/><Relationship Id="rId4" Type="http://schemas.openxmlformats.org/officeDocument/2006/relationships/hyperlink" Target="#'CFA SA'!A1"/></Relationships>
</file>

<file path=xl/drawings/_rels/drawing8.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CFA PP'!A1"/><Relationship Id="rId5" Type="http://schemas.openxmlformats.org/officeDocument/2006/relationships/image" Target="../media/image3.png"/><Relationship Id="rId4" Type="http://schemas.openxmlformats.org/officeDocument/2006/relationships/hyperlink" Target="#'ACL SA'!A1"/></Relationships>
</file>

<file path=xl/drawings/_rels/drawing9.xml.rels><?xml version="1.0" encoding="UTF-8" standalone="yes"?>
<Relationships xmlns="http://schemas.openxmlformats.org/package/2006/relationships"><Relationship Id="rId3" Type="http://schemas.openxmlformats.org/officeDocument/2006/relationships/hyperlink" Target="#Navigation!A1"/><Relationship Id="rId2" Type="http://schemas.openxmlformats.org/officeDocument/2006/relationships/hyperlink" Target="#'Data Dashboard'!A1"/><Relationship Id="rId1" Type="http://schemas.openxmlformats.org/officeDocument/2006/relationships/hyperlink" Target="#'CFA SA'!A1"/><Relationship Id="rId5" Type="http://schemas.openxmlformats.org/officeDocument/2006/relationships/image" Target="../media/image3.png"/><Relationship Id="rId4" Type="http://schemas.openxmlformats.org/officeDocument/2006/relationships/hyperlink" Target="#'ACL SA'!A1"/></Relationships>
</file>

<file path=xl/drawings/drawing1.xml><?xml version="1.0" encoding="utf-8"?>
<xdr:wsDr xmlns:xdr="http://schemas.openxmlformats.org/drawingml/2006/spreadsheetDrawing" xmlns:a="http://schemas.openxmlformats.org/drawingml/2006/main">
  <xdr:twoCellAnchor>
    <xdr:from>
      <xdr:col>1</xdr:col>
      <xdr:colOff>41965</xdr:colOff>
      <xdr:row>4</xdr:row>
      <xdr:rowOff>259245</xdr:rowOff>
    </xdr:from>
    <xdr:to>
      <xdr:col>4</xdr:col>
      <xdr:colOff>1399761</xdr:colOff>
      <xdr:row>7</xdr:row>
      <xdr:rowOff>33130</xdr:rowOff>
    </xdr:to>
    <xdr:sp macro="" textlink="">
      <xdr:nvSpPr>
        <xdr:cNvPr id="2" name="Rounded Rectangle 1">
          <a:hlinkClick xmlns:r="http://schemas.openxmlformats.org/officeDocument/2006/relationships" r:id="rId1"/>
        </xdr:cNvPr>
        <xdr:cNvSpPr/>
      </xdr:nvSpPr>
      <xdr:spPr>
        <a:xfrm>
          <a:off x="432490" y="4154970"/>
          <a:ext cx="5586896" cy="631135"/>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Click to START</a:t>
          </a:r>
        </a:p>
      </xdr:txBody>
    </xdr:sp>
    <xdr:clientData/>
  </xdr:twoCellAnchor>
  <xdr:twoCellAnchor editAs="oneCell">
    <xdr:from>
      <xdr:col>1</xdr:col>
      <xdr:colOff>1256985</xdr:colOff>
      <xdr:row>8</xdr:row>
      <xdr:rowOff>8286</xdr:rowOff>
    </xdr:from>
    <xdr:to>
      <xdr:col>4</xdr:col>
      <xdr:colOff>165652</xdr:colOff>
      <xdr:row>10</xdr:row>
      <xdr:rowOff>202970</xdr:rowOff>
    </xdr:to>
    <xdr:pic>
      <xdr:nvPicPr>
        <xdr:cNvPr id="18" name="Picture 17">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47510" y="5047011"/>
          <a:ext cx="3137767" cy="813809"/>
        </a:xfrm>
        <a:prstGeom prst="rect">
          <a:avLst/>
        </a:prstGeom>
      </xdr:spPr>
    </xdr:pic>
    <xdr:clientData/>
  </xdr:twoCellAnchor>
  <xdr:twoCellAnchor editAs="oneCell">
    <xdr:from>
      <xdr:col>1</xdr:col>
      <xdr:colOff>24016</xdr:colOff>
      <xdr:row>3</xdr:row>
      <xdr:rowOff>91111</xdr:rowOff>
    </xdr:from>
    <xdr:to>
      <xdr:col>1</xdr:col>
      <xdr:colOff>252616</xdr:colOff>
      <xdr:row>3</xdr:row>
      <xdr:rowOff>426128</xdr:rowOff>
    </xdr:to>
    <xdr:pic>
      <xdr:nvPicPr>
        <xdr:cNvPr id="3" name="Picture 2"/>
        <xdr:cNvPicPr>
          <a:picLocks noChangeAspect="1"/>
        </xdr:cNvPicPr>
      </xdr:nvPicPr>
      <xdr:blipFill rotWithShape="1">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l="27344" t="6056" r="27344" b="10937"/>
        <a:stretch/>
      </xdr:blipFill>
      <xdr:spPr>
        <a:xfrm>
          <a:off x="413299" y="728872"/>
          <a:ext cx="228600" cy="335017"/>
        </a:xfrm>
        <a:prstGeom prst="rect">
          <a:avLst/>
        </a:prstGeom>
      </xdr:spPr>
    </xdr:pic>
    <xdr:clientData/>
  </xdr:twoCellAnchor>
  <xdr:twoCellAnchor editAs="oneCell">
    <xdr:from>
      <xdr:col>1</xdr:col>
      <xdr:colOff>24016</xdr:colOff>
      <xdr:row>3</xdr:row>
      <xdr:rowOff>682486</xdr:rowOff>
    </xdr:from>
    <xdr:to>
      <xdr:col>1</xdr:col>
      <xdr:colOff>252616</xdr:colOff>
      <xdr:row>3</xdr:row>
      <xdr:rowOff>1017503</xdr:rowOff>
    </xdr:to>
    <xdr:pic>
      <xdr:nvPicPr>
        <xdr:cNvPr id="17" name="Picture 16"/>
        <xdr:cNvPicPr>
          <a:picLocks noChangeAspect="1"/>
        </xdr:cNvPicPr>
      </xdr:nvPicPr>
      <xdr:blipFill rotWithShape="1">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l="27344" t="6056" r="27344" b="10937"/>
        <a:stretch/>
      </xdr:blipFill>
      <xdr:spPr>
        <a:xfrm>
          <a:off x="413299" y="1320247"/>
          <a:ext cx="228600" cy="335017"/>
        </a:xfrm>
        <a:prstGeom prst="rect">
          <a:avLst/>
        </a:prstGeom>
      </xdr:spPr>
    </xdr:pic>
    <xdr:clientData/>
  </xdr:twoCellAnchor>
  <xdr:twoCellAnchor editAs="oneCell">
    <xdr:from>
      <xdr:col>1</xdr:col>
      <xdr:colOff>24016</xdr:colOff>
      <xdr:row>3</xdr:row>
      <xdr:rowOff>1290426</xdr:rowOff>
    </xdr:from>
    <xdr:to>
      <xdr:col>1</xdr:col>
      <xdr:colOff>252616</xdr:colOff>
      <xdr:row>3</xdr:row>
      <xdr:rowOff>1625443</xdr:rowOff>
    </xdr:to>
    <xdr:pic>
      <xdr:nvPicPr>
        <xdr:cNvPr id="19" name="Picture 18"/>
        <xdr:cNvPicPr>
          <a:picLocks noChangeAspect="1"/>
        </xdr:cNvPicPr>
      </xdr:nvPicPr>
      <xdr:blipFill rotWithShape="1">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l="27344" t="6056" r="27344" b="10937"/>
        <a:stretch/>
      </xdr:blipFill>
      <xdr:spPr>
        <a:xfrm>
          <a:off x="413299" y="1928187"/>
          <a:ext cx="228600" cy="3350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10</xdr:row>
          <xdr:rowOff>83820</xdr:rowOff>
        </xdr:from>
        <xdr:to>
          <xdr:col>3</xdr:col>
          <xdr:colOff>579120</xdr:colOff>
          <xdr:row>10</xdr:row>
          <xdr:rowOff>304800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13</xdr:row>
          <xdr:rowOff>144780</xdr:rowOff>
        </xdr:from>
        <xdr:to>
          <xdr:col>3</xdr:col>
          <xdr:colOff>541020</xdr:colOff>
          <xdr:row>13</xdr:row>
          <xdr:rowOff>365760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18</xdr:row>
          <xdr:rowOff>99060</xdr:rowOff>
        </xdr:from>
        <xdr:to>
          <xdr:col>3</xdr:col>
          <xdr:colOff>944880</xdr:colOff>
          <xdr:row>18</xdr:row>
          <xdr:rowOff>312420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17</xdr:row>
          <xdr:rowOff>83820</xdr:rowOff>
        </xdr:from>
        <xdr:to>
          <xdr:col>3</xdr:col>
          <xdr:colOff>944880</xdr:colOff>
          <xdr:row>17</xdr:row>
          <xdr:rowOff>304800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xdr:row>
          <xdr:rowOff>60960</xdr:rowOff>
        </xdr:from>
        <xdr:to>
          <xdr:col>3</xdr:col>
          <xdr:colOff>579120</xdr:colOff>
          <xdr:row>3</xdr:row>
          <xdr:rowOff>274320</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xdr:row>
          <xdr:rowOff>83820</xdr:rowOff>
        </xdr:from>
        <xdr:to>
          <xdr:col>3</xdr:col>
          <xdr:colOff>541020</xdr:colOff>
          <xdr:row>4</xdr:row>
          <xdr:rowOff>304800</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5</xdr:row>
          <xdr:rowOff>106680</xdr:rowOff>
        </xdr:from>
        <xdr:to>
          <xdr:col>3</xdr:col>
          <xdr:colOff>541020</xdr:colOff>
          <xdr:row>5</xdr:row>
          <xdr:rowOff>327660</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14</xdr:row>
          <xdr:rowOff>83820</xdr:rowOff>
        </xdr:from>
        <xdr:to>
          <xdr:col>3</xdr:col>
          <xdr:colOff>944880</xdr:colOff>
          <xdr:row>14</xdr:row>
          <xdr:rowOff>304800</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twoCellAnchor>
    <xdr:from>
      <xdr:col>6</xdr:col>
      <xdr:colOff>0</xdr:colOff>
      <xdr:row>4</xdr:row>
      <xdr:rowOff>192134</xdr:rowOff>
    </xdr:from>
    <xdr:to>
      <xdr:col>8</xdr:col>
      <xdr:colOff>80010</xdr:colOff>
      <xdr:row>7</xdr:row>
      <xdr:rowOff>50021</xdr:rowOff>
    </xdr:to>
    <xdr:sp macro="" textlink="">
      <xdr:nvSpPr>
        <xdr:cNvPr id="16" name="Rounded Rectangle 15">
          <a:hlinkClick xmlns:r="http://schemas.openxmlformats.org/officeDocument/2006/relationships" r:id="rId1"/>
        </xdr:cNvPr>
        <xdr:cNvSpPr/>
      </xdr:nvSpPr>
      <xdr:spPr>
        <a:xfrm>
          <a:off x="7410450" y="1201784"/>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Developing ACL</a:t>
          </a:r>
          <a:r>
            <a:rPr lang="en-US" sz="1400" b="0" baseline="0">
              <a:solidFill>
                <a:schemeClr val="accent5">
                  <a:lumMod val="50000"/>
                </a:schemeClr>
              </a:solidFill>
            </a:rPr>
            <a:t> Practice Profile</a:t>
          </a:r>
          <a:endParaRPr lang="en-US" sz="1400" b="0">
            <a:solidFill>
              <a:schemeClr val="accent5">
                <a:lumMod val="50000"/>
              </a:schemeClr>
            </a:solidFill>
          </a:endParaRPr>
        </a:p>
      </xdr:txBody>
    </xdr:sp>
    <xdr:clientData/>
  </xdr:twoCellAnchor>
  <xdr:twoCellAnchor>
    <xdr:from>
      <xdr:col>6</xdr:col>
      <xdr:colOff>0</xdr:colOff>
      <xdr:row>11</xdr:row>
      <xdr:rowOff>123825</xdr:rowOff>
    </xdr:from>
    <xdr:to>
      <xdr:col>8</xdr:col>
      <xdr:colOff>80010</xdr:colOff>
      <xdr:row>13</xdr:row>
      <xdr:rowOff>119684</xdr:rowOff>
    </xdr:to>
    <xdr:sp macro="" textlink="">
      <xdr:nvSpPr>
        <xdr:cNvPr id="17" name="Rounded Rectangle 16">
          <a:hlinkClick xmlns:r="http://schemas.openxmlformats.org/officeDocument/2006/relationships" r:id="rId2"/>
        </xdr:cNvPr>
        <xdr:cNvSpPr/>
      </xdr:nvSpPr>
      <xdr:spPr>
        <a:xfrm>
          <a:off x="7410450" y="2705100"/>
          <a:ext cx="1737360" cy="64355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6</xdr:col>
      <xdr:colOff>0</xdr:colOff>
      <xdr:row>2</xdr:row>
      <xdr:rowOff>0</xdr:rowOff>
    </xdr:from>
    <xdr:to>
      <xdr:col>8</xdr:col>
      <xdr:colOff>80010</xdr:colOff>
      <xdr:row>4</xdr:row>
      <xdr:rowOff>96012</xdr:rowOff>
    </xdr:to>
    <xdr:sp macro="" textlink="">
      <xdr:nvSpPr>
        <xdr:cNvPr id="18" name="Rounded Rectangle 17">
          <a:hlinkClick xmlns:r="http://schemas.openxmlformats.org/officeDocument/2006/relationships" r:id="rId3"/>
        </xdr:cNvPr>
        <xdr:cNvSpPr/>
      </xdr:nvSpPr>
      <xdr:spPr>
        <a:xfrm>
          <a:off x="7410450" y="4381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xdr:from>
      <xdr:col>6</xdr:col>
      <xdr:colOff>0</xdr:colOff>
      <xdr:row>7</xdr:row>
      <xdr:rowOff>146143</xdr:rowOff>
    </xdr:from>
    <xdr:to>
      <xdr:col>8</xdr:col>
      <xdr:colOff>80010</xdr:colOff>
      <xdr:row>11</xdr:row>
      <xdr:rowOff>27702</xdr:rowOff>
    </xdr:to>
    <xdr:sp macro="" textlink="">
      <xdr:nvSpPr>
        <xdr:cNvPr id="19" name="Rounded Rectangle 18">
          <a:hlinkClick xmlns:r="http://schemas.openxmlformats.org/officeDocument/2006/relationships" r:id="rId4"/>
        </xdr:cNvPr>
        <xdr:cNvSpPr/>
      </xdr:nvSpPr>
      <xdr:spPr>
        <a:xfrm>
          <a:off x="7410450" y="1965418"/>
          <a:ext cx="1737360" cy="643559"/>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FB</a:t>
          </a:r>
          <a:endParaRPr lang="en-US" sz="1400">
            <a:solidFill>
              <a:schemeClr val="accent5">
                <a:lumMod val="50000"/>
              </a:schemeClr>
            </a:solidFill>
          </a:endParaRPr>
        </a:p>
      </xdr:txBody>
    </xdr:sp>
    <xdr:clientData/>
  </xdr:twoCellAnchor>
  <xdr:twoCellAnchor editAs="oneCell">
    <xdr:from>
      <xdr:col>7</xdr:col>
      <xdr:colOff>838201</xdr:colOff>
      <xdr:row>3</xdr:row>
      <xdr:rowOff>276225</xdr:rowOff>
    </xdr:from>
    <xdr:to>
      <xdr:col>7</xdr:col>
      <xdr:colOff>1021081</xdr:colOff>
      <xdr:row>4</xdr:row>
      <xdr:rowOff>36957</xdr:rowOff>
    </xdr:to>
    <xdr:pic>
      <xdr:nvPicPr>
        <xdr:cNvPr id="20" name="Picture 19"/>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8858251" y="904875"/>
          <a:ext cx="182880" cy="1417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45720</xdr:colOff>
          <xdr:row>6</xdr:row>
          <xdr:rowOff>0</xdr:rowOff>
        </xdr:from>
        <xdr:to>
          <xdr:col>3</xdr:col>
          <xdr:colOff>541020</xdr:colOff>
          <xdr:row>6</xdr:row>
          <xdr:rowOff>220980</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xdr:row>
          <xdr:rowOff>0</xdr:rowOff>
        </xdr:from>
        <xdr:to>
          <xdr:col>3</xdr:col>
          <xdr:colOff>541020</xdr:colOff>
          <xdr:row>7</xdr:row>
          <xdr:rowOff>220980</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11</xdr:row>
          <xdr:rowOff>114300</xdr:rowOff>
        </xdr:from>
        <xdr:to>
          <xdr:col>3</xdr:col>
          <xdr:colOff>579120</xdr:colOff>
          <xdr:row>11</xdr:row>
          <xdr:rowOff>335280</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99060</xdr:rowOff>
        </xdr:from>
        <xdr:to>
          <xdr:col>3</xdr:col>
          <xdr:colOff>579120</xdr:colOff>
          <xdr:row>12</xdr:row>
          <xdr:rowOff>312420</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19</xdr:row>
          <xdr:rowOff>99060</xdr:rowOff>
        </xdr:from>
        <xdr:to>
          <xdr:col>3</xdr:col>
          <xdr:colOff>944880</xdr:colOff>
          <xdr:row>19</xdr:row>
          <xdr:rowOff>312420</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20</xdr:row>
          <xdr:rowOff>30480</xdr:rowOff>
        </xdr:from>
        <xdr:to>
          <xdr:col>3</xdr:col>
          <xdr:colOff>944880</xdr:colOff>
          <xdr:row>20</xdr:row>
          <xdr:rowOff>251460</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6</xdr:col>
      <xdr:colOff>285750</xdr:colOff>
      <xdr:row>5</xdr:row>
      <xdr:rowOff>887459</xdr:rowOff>
    </xdr:from>
    <xdr:to>
      <xdr:col>9</xdr:col>
      <xdr:colOff>194310</xdr:colOff>
      <xdr:row>5</xdr:row>
      <xdr:rowOff>1554971</xdr:rowOff>
    </xdr:to>
    <xdr:sp macro="" textlink="">
      <xdr:nvSpPr>
        <xdr:cNvPr id="2" name="Rounded Rectangle 1">
          <a:hlinkClick xmlns:r="http://schemas.openxmlformats.org/officeDocument/2006/relationships" r:id="rId1"/>
        </xdr:cNvPr>
        <xdr:cNvSpPr/>
      </xdr:nvSpPr>
      <xdr:spPr>
        <a:xfrm>
          <a:off x="8420100" y="2173334"/>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ACL</a:t>
          </a:r>
          <a:r>
            <a:rPr lang="en-US" sz="1400" b="0" baseline="0">
              <a:solidFill>
                <a:schemeClr val="accent5">
                  <a:lumMod val="50000"/>
                </a:schemeClr>
              </a:solidFill>
            </a:rPr>
            <a:t> Self-Assessment</a:t>
          </a:r>
          <a:endParaRPr lang="en-US" sz="1400" b="0">
            <a:solidFill>
              <a:schemeClr val="accent5">
                <a:lumMod val="50000"/>
              </a:schemeClr>
            </a:solidFill>
          </a:endParaRPr>
        </a:p>
      </xdr:txBody>
    </xdr:sp>
    <xdr:clientData/>
  </xdr:twoCellAnchor>
  <xdr:twoCellAnchor>
    <xdr:from>
      <xdr:col>6</xdr:col>
      <xdr:colOff>285750</xdr:colOff>
      <xdr:row>5</xdr:row>
      <xdr:rowOff>2420472</xdr:rowOff>
    </xdr:from>
    <xdr:to>
      <xdr:col>9</xdr:col>
      <xdr:colOff>194310</xdr:colOff>
      <xdr:row>6</xdr:row>
      <xdr:rowOff>150501</xdr:rowOff>
    </xdr:to>
    <xdr:sp macro="" textlink="">
      <xdr:nvSpPr>
        <xdr:cNvPr id="3" name="Rounded Rectangle 2">
          <a:hlinkClick xmlns:r="http://schemas.openxmlformats.org/officeDocument/2006/relationships" r:id="rId2"/>
        </xdr:cNvPr>
        <xdr:cNvSpPr/>
      </xdr:nvSpPr>
      <xdr:spPr>
        <a:xfrm>
          <a:off x="8813426" y="3709148"/>
          <a:ext cx="1723913" cy="64355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6</xdr:col>
      <xdr:colOff>285750</xdr:colOff>
      <xdr:row>5</xdr:row>
      <xdr:rowOff>123825</xdr:rowOff>
    </xdr:from>
    <xdr:to>
      <xdr:col>9</xdr:col>
      <xdr:colOff>194310</xdr:colOff>
      <xdr:row>5</xdr:row>
      <xdr:rowOff>791337</xdr:rowOff>
    </xdr:to>
    <xdr:sp macro="" textlink="">
      <xdr:nvSpPr>
        <xdr:cNvPr id="4" name="Rounded Rectangle 3">
          <a:hlinkClick xmlns:r="http://schemas.openxmlformats.org/officeDocument/2006/relationships" r:id="rId3"/>
        </xdr:cNvPr>
        <xdr:cNvSpPr/>
      </xdr:nvSpPr>
      <xdr:spPr>
        <a:xfrm>
          <a:off x="8420100" y="140970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xdr:from>
      <xdr:col>6</xdr:col>
      <xdr:colOff>285750</xdr:colOff>
      <xdr:row>5</xdr:row>
      <xdr:rowOff>1680790</xdr:rowOff>
    </xdr:from>
    <xdr:to>
      <xdr:col>9</xdr:col>
      <xdr:colOff>194310</xdr:colOff>
      <xdr:row>5</xdr:row>
      <xdr:rowOff>2324349</xdr:rowOff>
    </xdr:to>
    <xdr:sp macro="" textlink="">
      <xdr:nvSpPr>
        <xdr:cNvPr id="5" name="Rounded Rectangle 4">
          <a:hlinkClick xmlns:r="http://schemas.openxmlformats.org/officeDocument/2006/relationships" r:id="rId4"/>
        </xdr:cNvPr>
        <xdr:cNvSpPr/>
      </xdr:nvSpPr>
      <xdr:spPr>
        <a:xfrm>
          <a:off x="8813426" y="2969466"/>
          <a:ext cx="1723913" cy="643559"/>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FB</a:t>
          </a:r>
          <a:endParaRPr lang="en-US" sz="1400">
            <a:solidFill>
              <a:schemeClr val="accent5">
                <a:lumMod val="50000"/>
              </a:schemeClr>
            </a:solidFill>
          </a:endParaRPr>
        </a:p>
      </xdr:txBody>
    </xdr:sp>
    <xdr:clientData/>
  </xdr:twoCellAnchor>
  <xdr:twoCellAnchor editAs="oneCell">
    <xdr:from>
      <xdr:col>8</xdr:col>
      <xdr:colOff>514351</xdr:colOff>
      <xdr:row>5</xdr:row>
      <xdr:rowOff>590550</xdr:rowOff>
    </xdr:from>
    <xdr:to>
      <xdr:col>9</xdr:col>
      <xdr:colOff>87631</xdr:colOff>
      <xdr:row>5</xdr:row>
      <xdr:rowOff>732282</xdr:rowOff>
    </xdr:to>
    <xdr:pic>
      <xdr:nvPicPr>
        <xdr:cNvPr id="6" name="Picture 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9867901" y="1876425"/>
          <a:ext cx="182880" cy="1417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3</xdr:row>
          <xdr:rowOff>60960</xdr:rowOff>
        </xdr:from>
        <xdr:to>
          <xdr:col>3</xdr:col>
          <xdr:colOff>579120</xdr:colOff>
          <xdr:row>3</xdr:row>
          <xdr:rowOff>274320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xdr:row>
          <xdr:rowOff>83820</xdr:rowOff>
        </xdr:from>
        <xdr:to>
          <xdr:col>3</xdr:col>
          <xdr:colOff>541020</xdr:colOff>
          <xdr:row>4</xdr:row>
          <xdr:rowOff>304800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xdr:row>
          <xdr:rowOff>99060</xdr:rowOff>
        </xdr:from>
        <xdr:to>
          <xdr:col>3</xdr:col>
          <xdr:colOff>556260</xdr:colOff>
          <xdr:row>5</xdr:row>
          <xdr:rowOff>312420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106680</xdr:rowOff>
        </xdr:from>
        <xdr:to>
          <xdr:col>3</xdr:col>
          <xdr:colOff>1242060</xdr:colOff>
          <xdr:row>8</xdr:row>
          <xdr:rowOff>350520</xdr:rowOff>
        </xdr:to>
        <xdr:sp macro="" textlink="">
          <xdr:nvSpPr>
            <xdr:cNvPr id="34827" name="Option Button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106680</xdr:rowOff>
        </xdr:from>
        <xdr:to>
          <xdr:col>3</xdr:col>
          <xdr:colOff>1242060</xdr:colOff>
          <xdr:row>9</xdr:row>
          <xdr:rowOff>350520</xdr:rowOff>
        </xdr:to>
        <xdr:sp macro="" textlink="">
          <xdr:nvSpPr>
            <xdr:cNvPr id="34828" name="Option Button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106680</xdr:rowOff>
        </xdr:from>
        <xdr:to>
          <xdr:col>3</xdr:col>
          <xdr:colOff>1242060</xdr:colOff>
          <xdr:row>10</xdr:row>
          <xdr:rowOff>350520</xdr:rowOff>
        </xdr:to>
        <xdr:sp macro="" textlink="">
          <xdr:nvSpPr>
            <xdr:cNvPr id="34832" name="Option Button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0</xdr:colOff>
      <xdr:row>2</xdr:row>
      <xdr:rowOff>0</xdr:rowOff>
    </xdr:from>
    <xdr:to>
      <xdr:col>7</xdr:col>
      <xdr:colOff>518160</xdr:colOff>
      <xdr:row>10</xdr:row>
      <xdr:rowOff>233984</xdr:rowOff>
    </xdr:to>
    <xdr:grpSp>
      <xdr:nvGrpSpPr>
        <xdr:cNvPr id="2" name="Group 1"/>
        <xdr:cNvGrpSpPr/>
      </xdr:nvGrpSpPr>
      <xdr:grpSpPr>
        <a:xfrm>
          <a:off x="6800850" y="438150"/>
          <a:ext cx="1219200" cy="2910509"/>
          <a:chOff x="6800850" y="438150"/>
          <a:chExt cx="1737360" cy="2910509"/>
        </a:xfrm>
      </xdr:grpSpPr>
      <xdr:sp macro="" textlink="">
        <xdr:nvSpPr>
          <xdr:cNvPr id="8" name="Rounded Rectangle 7">
            <a:hlinkClick xmlns:r="http://schemas.openxmlformats.org/officeDocument/2006/relationships" r:id="rId1"/>
          </xdr:cNvPr>
          <xdr:cNvSpPr/>
        </xdr:nvSpPr>
        <xdr:spPr>
          <a:xfrm>
            <a:off x="6800850" y="1201784"/>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baseline="0">
                <a:solidFill>
                  <a:schemeClr val="accent5">
                    <a:lumMod val="50000"/>
                  </a:schemeClr>
                </a:solidFill>
              </a:rPr>
              <a:t>FB Practice Profile</a:t>
            </a:r>
            <a:endParaRPr lang="en-US" sz="1400" b="0">
              <a:solidFill>
                <a:schemeClr val="accent5">
                  <a:lumMod val="50000"/>
                </a:schemeClr>
              </a:solidFill>
            </a:endParaRPr>
          </a:p>
        </xdr:txBody>
      </xdr:sp>
      <xdr:sp macro="" textlink="">
        <xdr:nvSpPr>
          <xdr:cNvPr id="9" name="Rounded Rectangle 8">
            <a:hlinkClick xmlns:r="http://schemas.openxmlformats.org/officeDocument/2006/relationships" r:id="rId2"/>
          </xdr:cNvPr>
          <xdr:cNvSpPr/>
        </xdr:nvSpPr>
        <xdr:spPr>
          <a:xfrm>
            <a:off x="6800850" y="2705100"/>
            <a:ext cx="1737360" cy="64355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sp macro="" textlink="">
        <xdr:nvSpPr>
          <xdr:cNvPr id="10" name="Rounded Rectangle 9">
            <a:hlinkClick xmlns:r="http://schemas.openxmlformats.org/officeDocument/2006/relationships" r:id="rId3"/>
          </xdr:cNvPr>
          <xdr:cNvSpPr/>
        </xdr:nvSpPr>
        <xdr:spPr>
          <a:xfrm>
            <a:off x="6800850" y="4381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sp macro="" textlink="">
        <xdr:nvSpPr>
          <xdr:cNvPr id="11" name="Rounded Rectangle 10">
            <a:hlinkClick xmlns:r="http://schemas.openxmlformats.org/officeDocument/2006/relationships" r:id="rId4"/>
          </xdr:cNvPr>
          <xdr:cNvSpPr/>
        </xdr:nvSpPr>
        <xdr:spPr>
          <a:xfrm>
            <a:off x="6800850" y="1965418"/>
            <a:ext cx="1737360" cy="643559"/>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RT</a:t>
            </a:r>
            <a:endParaRPr lang="en-US" sz="1400">
              <a:solidFill>
                <a:schemeClr val="accent5">
                  <a:lumMod val="50000"/>
                </a:schemeClr>
              </a:solidFill>
            </a:endParaRPr>
          </a:p>
        </xdr:txBody>
      </xdr:sp>
      <xdr:pic>
        <xdr:nvPicPr>
          <xdr:cNvPr id="12" name="Picture 11"/>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8248651" y="904875"/>
            <a:ext cx="182880" cy="141732"/>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228600</xdr:colOff>
      <xdr:row>3</xdr:row>
      <xdr:rowOff>0</xdr:rowOff>
    </xdr:from>
    <xdr:to>
      <xdr:col>9</xdr:col>
      <xdr:colOff>137160</xdr:colOff>
      <xdr:row>6</xdr:row>
      <xdr:rowOff>2034209</xdr:rowOff>
    </xdr:to>
    <xdr:grpSp>
      <xdr:nvGrpSpPr>
        <xdr:cNvPr id="2" name="Group 1"/>
        <xdr:cNvGrpSpPr/>
      </xdr:nvGrpSpPr>
      <xdr:grpSpPr>
        <a:xfrm>
          <a:off x="8315325" y="723900"/>
          <a:ext cx="1737360" cy="2910509"/>
          <a:chOff x="6800850" y="438150"/>
          <a:chExt cx="1737360" cy="2910509"/>
        </a:xfrm>
      </xdr:grpSpPr>
      <xdr:sp macro="" textlink="">
        <xdr:nvSpPr>
          <xdr:cNvPr id="4" name="Rounded Rectangle 3">
            <a:hlinkClick xmlns:r="http://schemas.openxmlformats.org/officeDocument/2006/relationships" r:id="rId1"/>
          </xdr:cNvPr>
          <xdr:cNvSpPr/>
        </xdr:nvSpPr>
        <xdr:spPr>
          <a:xfrm>
            <a:off x="6800850" y="2705100"/>
            <a:ext cx="1737360" cy="64355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sp macro="" textlink="">
        <xdr:nvSpPr>
          <xdr:cNvPr id="3" name="Rounded Rectangle 2">
            <a:hlinkClick xmlns:r="http://schemas.openxmlformats.org/officeDocument/2006/relationships" r:id="rId2"/>
          </xdr:cNvPr>
          <xdr:cNvSpPr/>
        </xdr:nvSpPr>
        <xdr:spPr>
          <a:xfrm>
            <a:off x="6800850" y="1201784"/>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baseline="0">
                <a:solidFill>
                  <a:schemeClr val="accent5">
                    <a:lumMod val="50000"/>
                  </a:schemeClr>
                </a:solidFill>
              </a:rPr>
              <a:t>FB Self-Assessment</a:t>
            </a:r>
            <a:endParaRPr lang="en-US" sz="1400" b="0">
              <a:solidFill>
                <a:schemeClr val="accent5">
                  <a:lumMod val="50000"/>
                </a:schemeClr>
              </a:solidFill>
            </a:endParaRPr>
          </a:p>
        </xdr:txBody>
      </xdr:sp>
      <xdr:sp macro="" textlink="">
        <xdr:nvSpPr>
          <xdr:cNvPr id="5" name="Rounded Rectangle 4">
            <a:hlinkClick xmlns:r="http://schemas.openxmlformats.org/officeDocument/2006/relationships" r:id="rId3"/>
          </xdr:cNvPr>
          <xdr:cNvSpPr/>
        </xdr:nvSpPr>
        <xdr:spPr>
          <a:xfrm>
            <a:off x="6800850" y="4381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sp macro="" textlink="">
        <xdr:nvSpPr>
          <xdr:cNvPr id="6" name="Rounded Rectangle 5">
            <a:hlinkClick xmlns:r="http://schemas.openxmlformats.org/officeDocument/2006/relationships" r:id="rId4"/>
          </xdr:cNvPr>
          <xdr:cNvSpPr/>
        </xdr:nvSpPr>
        <xdr:spPr>
          <a:xfrm>
            <a:off x="6800850" y="1965418"/>
            <a:ext cx="1737360" cy="643559"/>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RT</a:t>
            </a:r>
            <a:endParaRPr lang="en-US" sz="1400">
              <a:solidFill>
                <a:schemeClr val="accent5">
                  <a:lumMod val="50000"/>
                </a:schemeClr>
              </a:solidFill>
            </a:endParaRPr>
          </a:p>
        </xdr:txBody>
      </xdr:sp>
      <xdr:pic>
        <xdr:nvPicPr>
          <xdr:cNvPr id="7" name="Picture 6"/>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8248651" y="904875"/>
            <a:ext cx="182880" cy="141732"/>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9</xdr:row>
          <xdr:rowOff>182880</xdr:rowOff>
        </xdr:from>
        <xdr:to>
          <xdr:col>3</xdr:col>
          <xdr:colOff>579120</xdr:colOff>
          <xdr:row>11</xdr:row>
          <xdr:rowOff>22860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0</xdr:rowOff>
        </xdr:from>
        <xdr:to>
          <xdr:col>3</xdr:col>
          <xdr:colOff>541020</xdr:colOff>
          <xdr:row>13</xdr:row>
          <xdr:rowOff>7620</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xdr:row>
          <xdr:rowOff>22860</xdr:rowOff>
        </xdr:from>
        <xdr:to>
          <xdr:col>3</xdr:col>
          <xdr:colOff>579120</xdr:colOff>
          <xdr:row>4</xdr:row>
          <xdr:rowOff>0</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xdr:row>
          <xdr:rowOff>182880</xdr:rowOff>
        </xdr:from>
        <xdr:to>
          <xdr:col>3</xdr:col>
          <xdr:colOff>541020</xdr:colOff>
          <xdr:row>6</xdr:row>
          <xdr:rowOff>7620</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xdr:row>
          <xdr:rowOff>175260</xdr:rowOff>
        </xdr:from>
        <xdr:to>
          <xdr:col>3</xdr:col>
          <xdr:colOff>541020</xdr:colOff>
          <xdr:row>5</xdr:row>
          <xdr:rowOff>7620</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10</xdr:row>
          <xdr:rowOff>152400</xdr:rowOff>
        </xdr:from>
        <xdr:to>
          <xdr:col>3</xdr:col>
          <xdr:colOff>944880</xdr:colOff>
          <xdr:row>12</xdr:row>
          <xdr:rowOff>38100</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13</xdr:row>
          <xdr:rowOff>60960</xdr:rowOff>
        </xdr:from>
        <xdr:to>
          <xdr:col>3</xdr:col>
          <xdr:colOff>944880</xdr:colOff>
          <xdr:row>13</xdr:row>
          <xdr:rowOff>274320</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5</xdr:row>
          <xdr:rowOff>182880</xdr:rowOff>
        </xdr:from>
        <xdr:to>
          <xdr:col>3</xdr:col>
          <xdr:colOff>541020</xdr:colOff>
          <xdr:row>7</xdr:row>
          <xdr:rowOff>7620</xdr:rowOff>
        </xdr:to>
        <xdr:sp macro="" textlink="">
          <xdr:nvSpPr>
            <xdr:cNvPr id="43018"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13</xdr:row>
          <xdr:rowOff>441960</xdr:rowOff>
        </xdr:from>
        <xdr:to>
          <xdr:col>3</xdr:col>
          <xdr:colOff>944880</xdr:colOff>
          <xdr:row>15</xdr:row>
          <xdr:rowOff>7620</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16</xdr:row>
          <xdr:rowOff>160020</xdr:rowOff>
        </xdr:from>
        <xdr:to>
          <xdr:col>3</xdr:col>
          <xdr:colOff>944880</xdr:colOff>
          <xdr:row>18</xdr:row>
          <xdr:rowOff>30480</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17</xdr:row>
          <xdr:rowOff>160020</xdr:rowOff>
        </xdr:from>
        <xdr:to>
          <xdr:col>3</xdr:col>
          <xdr:colOff>944880</xdr:colOff>
          <xdr:row>19</xdr:row>
          <xdr:rowOff>30480</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18</xdr:row>
          <xdr:rowOff>160020</xdr:rowOff>
        </xdr:from>
        <xdr:to>
          <xdr:col>3</xdr:col>
          <xdr:colOff>944880</xdr:colOff>
          <xdr:row>20</xdr:row>
          <xdr:rowOff>30480</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19</xdr:row>
          <xdr:rowOff>160020</xdr:rowOff>
        </xdr:from>
        <xdr:to>
          <xdr:col>3</xdr:col>
          <xdr:colOff>944880</xdr:colOff>
          <xdr:row>21</xdr:row>
          <xdr:rowOff>30480</xdr:rowOff>
        </xdr:to>
        <xdr:sp macro="" textlink="">
          <xdr:nvSpPr>
            <xdr:cNvPr id="43026" name="Check Box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22</xdr:row>
          <xdr:rowOff>160020</xdr:rowOff>
        </xdr:from>
        <xdr:to>
          <xdr:col>3</xdr:col>
          <xdr:colOff>944880</xdr:colOff>
          <xdr:row>24</xdr:row>
          <xdr:rowOff>30480</xdr:rowOff>
        </xdr:to>
        <xdr:sp macro="" textlink="">
          <xdr:nvSpPr>
            <xdr:cNvPr id="43027" name="Check Box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23</xdr:row>
          <xdr:rowOff>160020</xdr:rowOff>
        </xdr:from>
        <xdr:to>
          <xdr:col>3</xdr:col>
          <xdr:colOff>944880</xdr:colOff>
          <xdr:row>25</xdr:row>
          <xdr:rowOff>30480</xdr:rowOff>
        </xdr:to>
        <xdr:sp macro="" textlink="">
          <xdr:nvSpPr>
            <xdr:cNvPr id="43028" name="Check Box 20" hidden="1">
              <a:extLst>
                <a:ext uri="{63B3BB69-23CF-44E3-9099-C40C66FF867C}">
                  <a14:compatExt spid="_x0000_s4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24</xdr:row>
          <xdr:rowOff>160020</xdr:rowOff>
        </xdr:from>
        <xdr:to>
          <xdr:col>3</xdr:col>
          <xdr:colOff>944880</xdr:colOff>
          <xdr:row>26</xdr:row>
          <xdr:rowOff>30480</xdr:rowOff>
        </xdr:to>
        <xdr:sp macro="" textlink="">
          <xdr:nvSpPr>
            <xdr:cNvPr id="43029" name="Check Box 21" hidden="1">
              <a:extLst>
                <a:ext uri="{63B3BB69-23CF-44E3-9099-C40C66FF867C}">
                  <a14:compatExt spid="_x0000_s4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26</xdr:row>
          <xdr:rowOff>38100</xdr:rowOff>
        </xdr:from>
        <xdr:to>
          <xdr:col>3</xdr:col>
          <xdr:colOff>944880</xdr:colOff>
          <xdr:row>26</xdr:row>
          <xdr:rowOff>289560</xdr:rowOff>
        </xdr:to>
        <xdr:sp macro="" textlink="">
          <xdr:nvSpPr>
            <xdr:cNvPr id="43030" name="Check Box 22" hidden="1">
              <a:extLst>
                <a:ext uri="{63B3BB69-23CF-44E3-9099-C40C66FF867C}">
                  <a14:compatExt spid="_x0000_s43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twoCellAnchor>
    <xdr:from>
      <xdr:col>5</xdr:col>
      <xdr:colOff>0</xdr:colOff>
      <xdr:row>6</xdr:row>
      <xdr:rowOff>1634</xdr:rowOff>
    </xdr:from>
    <xdr:to>
      <xdr:col>7</xdr:col>
      <xdr:colOff>518160</xdr:colOff>
      <xdr:row>9</xdr:row>
      <xdr:rowOff>97646</xdr:rowOff>
    </xdr:to>
    <xdr:sp macro="" textlink="">
      <xdr:nvSpPr>
        <xdr:cNvPr id="19" name="Rounded Rectangle 18">
          <a:hlinkClick xmlns:r="http://schemas.openxmlformats.org/officeDocument/2006/relationships" r:id="rId1"/>
        </xdr:cNvPr>
        <xdr:cNvSpPr/>
      </xdr:nvSpPr>
      <xdr:spPr>
        <a:xfrm>
          <a:off x="6391275" y="1201784"/>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RT </a:t>
          </a:r>
          <a:r>
            <a:rPr lang="en-US" sz="1400" b="0" baseline="0">
              <a:solidFill>
                <a:schemeClr val="accent5">
                  <a:lumMod val="50000"/>
                </a:schemeClr>
              </a:solidFill>
            </a:rPr>
            <a:t>Practice Profile</a:t>
          </a:r>
          <a:endParaRPr lang="en-US" sz="1400" b="0">
            <a:solidFill>
              <a:schemeClr val="accent5">
                <a:lumMod val="50000"/>
              </a:schemeClr>
            </a:solidFill>
          </a:endParaRPr>
        </a:p>
      </xdr:txBody>
    </xdr:sp>
    <xdr:clientData/>
  </xdr:twoCellAnchor>
  <xdr:twoCellAnchor>
    <xdr:from>
      <xdr:col>5</xdr:col>
      <xdr:colOff>0</xdr:colOff>
      <xdr:row>9</xdr:row>
      <xdr:rowOff>180975</xdr:rowOff>
    </xdr:from>
    <xdr:to>
      <xdr:col>7</xdr:col>
      <xdr:colOff>518160</xdr:colOff>
      <xdr:row>13</xdr:row>
      <xdr:rowOff>62534</xdr:rowOff>
    </xdr:to>
    <xdr:sp macro="" textlink="">
      <xdr:nvSpPr>
        <xdr:cNvPr id="20" name="Rounded Rectangle 19">
          <a:hlinkClick xmlns:r="http://schemas.openxmlformats.org/officeDocument/2006/relationships" r:id="rId2"/>
        </xdr:cNvPr>
        <xdr:cNvSpPr/>
      </xdr:nvSpPr>
      <xdr:spPr>
        <a:xfrm>
          <a:off x="6391275" y="1952625"/>
          <a:ext cx="1737360" cy="64355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5</xdr:col>
      <xdr:colOff>0</xdr:colOff>
      <xdr:row>2</xdr:row>
      <xdr:rowOff>0</xdr:rowOff>
    </xdr:from>
    <xdr:to>
      <xdr:col>7</xdr:col>
      <xdr:colOff>518160</xdr:colOff>
      <xdr:row>5</xdr:row>
      <xdr:rowOff>96012</xdr:rowOff>
    </xdr:to>
    <xdr:sp macro="" textlink="">
      <xdr:nvSpPr>
        <xdr:cNvPr id="21" name="Rounded Rectangle 20">
          <a:hlinkClick xmlns:r="http://schemas.openxmlformats.org/officeDocument/2006/relationships" r:id="rId3"/>
        </xdr:cNvPr>
        <xdr:cNvSpPr/>
      </xdr:nvSpPr>
      <xdr:spPr>
        <a:xfrm>
          <a:off x="6391275" y="4381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editAs="oneCell">
    <xdr:from>
      <xdr:col>7</xdr:col>
      <xdr:colOff>228601</xdr:colOff>
      <xdr:row>4</xdr:row>
      <xdr:rowOff>85725</xdr:rowOff>
    </xdr:from>
    <xdr:to>
      <xdr:col>7</xdr:col>
      <xdr:colOff>411481</xdr:colOff>
      <xdr:row>5</xdr:row>
      <xdr:rowOff>36957</xdr:rowOff>
    </xdr:to>
    <xdr:pic>
      <xdr:nvPicPr>
        <xdr:cNvPr id="23" name="Picture 22"/>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677" b="27618"/>
        <a:stretch/>
      </xdr:blipFill>
      <xdr:spPr>
        <a:xfrm>
          <a:off x="7839076" y="904875"/>
          <a:ext cx="182880" cy="1417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0</xdr:colOff>
      <xdr:row>4</xdr:row>
      <xdr:rowOff>363584</xdr:rowOff>
    </xdr:from>
    <xdr:to>
      <xdr:col>9</xdr:col>
      <xdr:colOff>518160</xdr:colOff>
      <xdr:row>5</xdr:row>
      <xdr:rowOff>373871</xdr:rowOff>
    </xdr:to>
    <xdr:sp macro="" textlink="">
      <xdr:nvSpPr>
        <xdr:cNvPr id="2" name="Rounded Rectangle 1">
          <a:hlinkClick xmlns:r="http://schemas.openxmlformats.org/officeDocument/2006/relationships" r:id="rId1"/>
        </xdr:cNvPr>
        <xdr:cNvSpPr/>
      </xdr:nvSpPr>
      <xdr:spPr>
        <a:xfrm>
          <a:off x="8686800" y="1354184"/>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baseline="0">
              <a:solidFill>
                <a:schemeClr val="accent5">
                  <a:lumMod val="50000"/>
                </a:schemeClr>
              </a:solidFill>
            </a:rPr>
            <a:t>RT Self-Assessment</a:t>
          </a:r>
          <a:endParaRPr lang="en-US" sz="1400" b="0">
            <a:solidFill>
              <a:schemeClr val="accent5">
                <a:lumMod val="50000"/>
              </a:schemeClr>
            </a:solidFill>
          </a:endParaRPr>
        </a:p>
      </xdr:txBody>
    </xdr:sp>
    <xdr:clientData/>
  </xdr:twoCellAnchor>
  <xdr:twoCellAnchor>
    <xdr:from>
      <xdr:col>7</xdr:col>
      <xdr:colOff>0</xdr:colOff>
      <xdr:row>5</xdr:row>
      <xdr:rowOff>476250</xdr:rowOff>
    </xdr:from>
    <xdr:to>
      <xdr:col>9</xdr:col>
      <xdr:colOff>518160</xdr:colOff>
      <xdr:row>6</xdr:row>
      <xdr:rowOff>138734</xdr:rowOff>
    </xdr:to>
    <xdr:sp macro="" textlink="">
      <xdr:nvSpPr>
        <xdr:cNvPr id="3" name="Rounded Rectangle 2">
          <a:hlinkClick xmlns:r="http://schemas.openxmlformats.org/officeDocument/2006/relationships" r:id="rId2"/>
        </xdr:cNvPr>
        <xdr:cNvSpPr/>
      </xdr:nvSpPr>
      <xdr:spPr>
        <a:xfrm>
          <a:off x="8686800" y="2124075"/>
          <a:ext cx="1737360" cy="64355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7</xdr:col>
      <xdr:colOff>0</xdr:colOff>
      <xdr:row>2</xdr:row>
      <xdr:rowOff>0</xdr:rowOff>
    </xdr:from>
    <xdr:to>
      <xdr:col>9</xdr:col>
      <xdr:colOff>518160</xdr:colOff>
      <xdr:row>4</xdr:row>
      <xdr:rowOff>267462</xdr:rowOff>
    </xdr:to>
    <xdr:sp macro="" textlink="">
      <xdr:nvSpPr>
        <xdr:cNvPr id="4" name="Rounded Rectangle 3">
          <a:hlinkClick xmlns:r="http://schemas.openxmlformats.org/officeDocument/2006/relationships" r:id="rId3"/>
        </xdr:cNvPr>
        <xdr:cNvSpPr/>
      </xdr:nvSpPr>
      <xdr:spPr>
        <a:xfrm>
          <a:off x="8686800" y="5905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editAs="oneCell">
    <xdr:from>
      <xdr:col>9</xdr:col>
      <xdr:colOff>228601</xdr:colOff>
      <xdr:row>4</xdr:row>
      <xdr:rowOff>66675</xdr:rowOff>
    </xdr:from>
    <xdr:to>
      <xdr:col>9</xdr:col>
      <xdr:colOff>411481</xdr:colOff>
      <xdr:row>4</xdr:row>
      <xdr:rowOff>208407</xdr:rowOff>
    </xdr:to>
    <xdr:pic>
      <xdr:nvPicPr>
        <xdr:cNvPr id="6" name="Picture 5"/>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677" b="27618"/>
        <a:stretch/>
      </xdr:blipFill>
      <xdr:spPr>
        <a:xfrm>
          <a:off x="10134601" y="1057275"/>
          <a:ext cx="182880" cy="1417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457200</xdr:colOff>
      <xdr:row>4</xdr:row>
      <xdr:rowOff>106409</xdr:rowOff>
    </xdr:from>
    <xdr:to>
      <xdr:col>3</xdr:col>
      <xdr:colOff>1080135</xdr:colOff>
      <xdr:row>8</xdr:row>
      <xdr:rowOff>19050</xdr:rowOff>
    </xdr:to>
    <xdr:sp macro="" textlink="">
      <xdr:nvSpPr>
        <xdr:cNvPr id="2" name="Rounded Rectangle 1">
          <a:hlinkClick xmlns:r="http://schemas.openxmlformats.org/officeDocument/2006/relationships" r:id="rId1"/>
        </xdr:cNvPr>
        <xdr:cNvSpPr/>
      </xdr:nvSpPr>
      <xdr:spPr>
        <a:xfrm>
          <a:off x="5419725" y="1211309"/>
          <a:ext cx="1737360" cy="865141"/>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Engaging</a:t>
          </a:r>
          <a:r>
            <a:rPr lang="en-US" sz="1400" b="0" baseline="0">
              <a:solidFill>
                <a:schemeClr val="accent5">
                  <a:lumMod val="50000"/>
                </a:schemeClr>
              </a:solidFill>
            </a:rPr>
            <a:t> Student Learners</a:t>
          </a:r>
          <a:r>
            <a:rPr lang="en-US" sz="1400" b="0">
              <a:solidFill>
                <a:schemeClr val="accent5">
                  <a:lumMod val="50000"/>
                </a:schemeClr>
              </a:solidFill>
            </a:rPr>
            <a:t> </a:t>
          </a:r>
          <a:r>
            <a:rPr lang="en-US" sz="1400" b="0" baseline="0">
              <a:solidFill>
                <a:schemeClr val="accent5">
                  <a:lumMod val="50000"/>
                </a:schemeClr>
              </a:solidFill>
            </a:rPr>
            <a:t>Practice Profile</a:t>
          </a:r>
          <a:endParaRPr lang="en-US" sz="1400" b="0">
            <a:solidFill>
              <a:schemeClr val="accent5">
                <a:lumMod val="50000"/>
              </a:schemeClr>
            </a:solidFill>
          </a:endParaRPr>
        </a:p>
      </xdr:txBody>
    </xdr:sp>
    <xdr:clientData/>
  </xdr:twoCellAnchor>
  <xdr:twoCellAnchor>
    <xdr:from>
      <xdr:col>2</xdr:col>
      <xdr:colOff>457200</xdr:colOff>
      <xdr:row>8</xdr:row>
      <xdr:rowOff>123825</xdr:rowOff>
    </xdr:from>
    <xdr:to>
      <xdr:col>3</xdr:col>
      <xdr:colOff>1080135</xdr:colOff>
      <xdr:row>12</xdr:row>
      <xdr:rowOff>5384</xdr:rowOff>
    </xdr:to>
    <xdr:sp macro="" textlink="">
      <xdr:nvSpPr>
        <xdr:cNvPr id="3" name="Rounded Rectangle 2">
          <a:hlinkClick xmlns:r="http://schemas.openxmlformats.org/officeDocument/2006/relationships" r:id="rId2"/>
        </xdr:cNvPr>
        <xdr:cNvSpPr/>
      </xdr:nvSpPr>
      <xdr:spPr>
        <a:xfrm>
          <a:off x="5419725" y="2181225"/>
          <a:ext cx="1737360" cy="73880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2</xdr:col>
      <xdr:colOff>457200</xdr:colOff>
      <xdr:row>2</xdr:row>
      <xdr:rowOff>0</xdr:rowOff>
    </xdr:from>
    <xdr:to>
      <xdr:col>3</xdr:col>
      <xdr:colOff>1080135</xdr:colOff>
      <xdr:row>4</xdr:row>
      <xdr:rowOff>762</xdr:rowOff>
    </xdr:to>
    <xdr:sp macro="" textlink="">
      <xdr:nvSpPr>
        <xdr:cNvPr id="4" name="Rounded Rectangle 3">
          <a:hlinkClick xmlns:r="http://schemas.openxmlformats.org/officeDocument/2006/relationships" r:id="rId3"/>
        </xdr:cNvPr>
        <xdr:cNvSpPr/>
      </xdr:nvSpPr>
      <xdr:spPr>
        <a:xfrm>
          <a:off x="5419725" y="4381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editAs="oneCell">
    <xdr:from>
      <xdr:col>3</xdr:col>
      <xdr:colOff>790576</xdr:colOff>
      <xdr:row>3</xdr:row>
      <xdr:rowOff>276225</xdr:rowOff>
    </xdr:from>
    <xdr:to>
      <xdr:col>3</xdr:col>
      <xdr:colOff>973456</xdr:colOff>
      <xdr:row>3</xdr:row>
      <xdr:rowOff>417957</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677" b="27618"/>
        <a:stretch/>
      </xdr:blipFill>
      <xdr:spPr>
        <a:xfrm>
          <a:off x="6867526" y="904875"/>
          <a:ext cx="182880" cy="1417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68580</xdr:colOff>
          <xdr:row>28</xdr:row>
          <xdr:rowOff>0</xdr:rowOff>
        </xdr:from>
        <xdr:to>
          <xdr:col>1</xdr:col>
          <xdr:colOff>960120</xdr:colOff>
          <xdr:row>28</xdr:row>
          <xdr:rowOff>251460</xdr:rowOff>
        </xdr:to>
        <xdr:sp macro="" textlink="">
          <xdr:nvSpPr>
            <xdr:cNvPr id="64513"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29</xdr:row>
          <xdr:rowOff>114300</xdr:rowOff>
        </xdr:from>
        <xdr:to>
          <xdr:col>1</xdr:col>
          <xdr:colOff>960120</xdr:colOff>
          <xdr:row>29</xdr:row>
          <xdr:rowOff>365760</xdr:rowOff>
        </xdr:to>
        <xdr:sp macro="" textlink="">
          <xdr:nvSpPr>
            <xdr:cNvPr id="64514"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114300</xdr:rowOff>
        </xdr:from>
        <xdr:to>
          <xdr:col>1</xdr:col>
          <xdr:colOff>960120</xdr:colOff>
          <xdr:row>30</xdr:row>
          <xdr:rowOff>365760</xdr:rowOff>
        </xdr:to>
        <xdr:sp macro="" textlink="">
          <xdr:nvSpPr>
            <xdr:cNvPr id="64515"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xdr:row>
          <xdr:rowOff>0</xdr:rowOff>
        </xdr:from>
        <xdr:to>
          <xdr:col>1</xdr:col>
          <xdr:colOff>960120</xdr:colOff>
          <xdr:row>11</xdr:row>
          <xdr:rowOff>7620</xdr:rowOff>
        </xdr:to>
        <xdr:sp macro="" textlink="">
          <xdr:nvSpPr>
            <xdr:cNvPr id="64516" name="Check Box 4" hidden="1">
              <a:extLst>
                <a:ext uri="{63B3BB69-23CF-44E3-9099-C40C66FF867C}">
                  <a14:compatExt spid="_x0000_s6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xdr:row>
          <xdr:rowOff>0</xdr:rowOff>
        </xdr:from>
        <xdr:to>
          <xdr:col>1</xdr:col>
          <xdr:colOff>960120</xdr:colOff>
          <xdr:row>12</xdr:row>
          <xdr:rowOff>7620</xdr:rowOff>
        </xdr:to>
        <xdr:sp macro="" textlink="">
          <xdr:nvSpPr>
            <xdr:cNvPr id="64517" name="Check Box 5" hidden="1">
              <a:extLst>
                <a:ext uri="{63B3BB69-23CF-44E3-9099-C40C66FF867C}">
                  <a14:compatExt spid="_x0000_s6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xdr:row>
          <xdr:rowOff>0</xdr:rowOff>
        </xdr:from>
        <xdr:to>
          <xdr:col>1</xdr:col>
          <xdr:colOff>960120</xdr:colOff>
          <xdr:row>14</xdr:row>
          <xdr:rowOff>7620</xdr:rowOff>
        </xdr:to>
        <xdr:sp macro="" textlink="">
          <xdr:nvSpPr>
            <xdr:cNvPr id="64518" name="Check Box 6" hidden="1">
              <a:extLst>
                <a:ext uri="{63B3BB69-23CF-44E3-9099-C40C66FF867C}">
                  <a14:compatExt spid="_x0000_s6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xdr:row>
          <xdr:rowOff>0</xdr:rowOff>
        </xdr:from>
        <xdr:to>
          <xdr:col>1</xdr:col>
          <xdr:colOff>960120</xdr:colOff>
          <xdr:row>17</xdr:row>
          <xdr:rowOff>7620</xdr:rowOff>
        </xdr:to>
        <xdr:sp macro="" textlink="">
          <xdr:nvSpPr>
            <xdr:cNvPr id="64519" name="Check Box 7" hidden="1">
              <a:extLst>
                <a:ext uri="{63B3BB69-23CF-44E3-9099-C40C66FF867C}">
                  <a14:compatExt spid="_x0000_s6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18</xdr:row>
          <xdr:rowOff>0</xdr:rowOff>
        </xdr:from>
        <xdr:to>
          <xdr:col>1</xdr:col>
          <xdr:colOff>960120</xdr:colOff>
          <xdr:row>19</xdr:row>
          <xdr:rowOff>7620</xdr:rowOff>
        </xdr:to>
        <xdr:sp macro="" textlink="">
          <xdr:nvSpPr>
            <xdr:cNvPr id="64520" name="Check Box 8" hidden="1">
              <a:extLst>
                <a:ext uri="{63B3BB69-23CF-44E3-9099-C40C66FF867C}">
                  <a14:compatExt spid="_x0000_s6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17</xdr:row>
          <xdr:rowOff>0</xdr:rowOff>
        </xdr:from>
        <xdr:to>
          <xdr:col>1</xdr:col>
          <xdr:colOff>960120</xdr:colOff>
          <xdr:row>18</xdr:row>
          <xdr:rowOff>7620</xdr:rowOff>
        </xdr:to>
        <xdr:sp macro="" textlink="">
          <xdr:nvSpPr>
            <xdr:cNvPr id="64521" name="Check Box 9" hidden="1">
              <a:extLst>
                <a:ext uri="{63B3BB69-23CF-44E3-9099-C40C66FF867C}">
                  <a14:compatExt spid="_x0000_s6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19</xdr:row>
          <xdr:rowOff>0</xdr:rowOff>
        </xdr:from>
        <xdr:to>
          <xdr:col>1</xdr:col>
          <xdr:colOff>960120</xdr:colOff>
          <xdr:row>20</xdr:row>
          <xdr:rowOff>7620</xdr:rowOff>
        </xdr:to>
        <xdr:sp macro="" textlink="">
          <xdr:nvSpPr>
            <xdr:cNvPr id="64522" name="Check Box 10" hidden="1">
              <a:extLst>
                <a:ext uri="{63B3BB69-23CF-44E3-9099-C40C66FF867C}">
                  <a14:compatExt spid="_x0000_s6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xdr:row>
          <xdr:rowOff>0</xdr:rowOff>
        </xdr:from>
        <xdr:to>
          <xdr:col>1</xdr:col>
          <xdr:colOff>960120</xdr:colOff>
          <xdr:row>21</xdr:row>
          <xdr:rowOff>7620</xdr:rowOff>
        </xdr:to>
        <xdr:sp macro="" textlink="">
          <xdr:nvSpPr>
            <xdr:cNvPr id="64523" name="Check Box 11" hidden="1">
              <a:extLst>
                <a:ext uri="{63B3BB69-23CF-44E3-9099-C40C66FF867C}">
                  <a14:compatExt spid="_x0000_s6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xdr:row>
          <xdr:rowOff>0</xdr:rowOff>
        </xdr:from>
        <xdr:to>
          <xdr:col>1</xdr:col>
          <xdr:colOff>960120</xdr:colOff>
          <xdr:row>22</xdr:row>
          <xdr:rowOff>7620</xdr:rowOff>
        </xdr:to>
        <xdr:sp macro="" textlink="">
          <xdr:nvSpPr>
            <xdr:cNvPr id="64524" name="Check Box 12" hidden="1">
              <a:extLst>
                <a:ext uri="{63B3BB69-23CF-44E3-9099-C40C66FF867C}">
                  <a14:compatExt spid="_x0000_s6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xdr:row>
          <xdr:rowOff>0</xdr:rowOff>
        </xdr:from>
        <xdr:to>
          <xdr:col>1</xdr:col>
          <xdr:colOff>960120</xdr:colOff>
          <xdr:row>13</xdr:row>
          <xdr:rowOff>7620</xdr:rowOff>
        </xdr:to>
        <xdr:sp macro="" textlink="">
          <xdr:nvSpPr>
            <xdr:cNvPr id="64525" name="Check Box 13" hidden="1">
              <a:extLst>
                <a:ext uri="{63B3BB69-23CF-44E3-9099-C40C66FF867C}">
                  <a14:compatExt spid="_x0000_s6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xdr:row>
          <xdr:rowOff>0</xdr:rowOff>
        </xdr:from>
        <xdr:to>
          <xdr:col>1</xdr:col>
          <xdr:colOff>960120</xdr:colOff>
          <xdr:row>6</xdr:row>
          <xdr:rowOff>7620</xdr:rowOff>
        </xdr:to>
        <xdr:sp macro="" textlink="">
          <xdr:nvSpPr>
            <xdr:cNvPr id="64526" name="Check Box 14" hidden="1">
              <a:extLst>
                <a:ext uri="{63B3BB69-23CF-44E3-9099-C40C66FF867C}">
                  <a14:compatExt spid="_x0000_s6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xdr:row>
          <xdr:rowOff>228600</xdr:rowOff>
        </xdr:from>
        <xdr:to>
          <xdr:col>1</xdr:col>
          <xdr:colOff>960120</xdr:colOff>
          <xdr:row>8</xdr:row>
          <xdr:rowOff>0</xdr:rowOff>
        </xdr:to>
        <xdr:sp macro="" textlink="">
          <xdr:nvSpPr>
            <xdr:cNvPr id="64527" name="Check Box 15" hidden="1">
              <a:extLst>
                <a:ext uri="{63B3BB69-23CF-44E3-9099-C40C66FF867C}">
                  <a14:compatExt spid="_x0000_s6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xdr:row>
          <xdr:rowOff>0</xdr:rowOff>
        </xdr:from>
        <xdr:to>
          <xdr:col>1</xdr:col>
          <xdr:colOff>960120</xdr:colOff>
          <xdr:row>7</xdr:row>
          <xdr:rowOff>7620</xdr:rowOff>
        </xdr:to>
        <xdr:sp macro="" textlink="">
          <xdr:nvSpPr>
            <xdr:cNvPr id="64528" name="Check Box 16" hidden="1">
              <a:extLst>
                <a:ext uri="{63B3BB69-23CF-44E3-9099-C40C66FF867C}">
                  <a14:compatExt spid="_x0000_s6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xdr:row>
          <xdr:rowOff>106680</xdr:rowOff>
        </xdr:from>
        <xdr:to>
          <xdr:col>1</xdr:col>
          <xdr:colOff>960120</xdr:colOff>
          <xdr:row>3</xdr:row>
          <xdr:rowOff>350520</xdr:rowOff>
        </xdr:to>
        <xdr:sp macro="" textlink="">
          <xdr:nvSpPr>
            <xdr:cNvPr id="64530" name="Check Box 18" hidden="1">
              <a:extLst>
                <a:ext uri="{63B3BB69-23CF-44E3-9099-C40C66FF867C}">
                  <a14:compatExt spid="_x0000_s6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xdr:row>
          <xdr:rowOff>0</xdr:rowOff>
        </xdr:from>
        <xdr:to>
          <xdr:col>1</xdr:col>
          <xdr:colOff>960120</xdr:colOff>
          <xdr:row>5</xdr:row>
          <xdr:rowOff>7620</xdr:rowOff>
        </xdr:to>
        <xdr:sp macro="" textlink="">
          <xdr:nvSpPr>
            <xdr:cNvPr id="64531" name="Check Box 19" hidden="1">
              <a:extLst>
                <a:ext uri="{63B3BB69-23CF-44E3-9099-C40C66FF867C}">
                  <a14:compatExt spid="_x0000_s6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24</xdr:row>
          <xdr:rowOff>114300</xdr:rowOff>
        </xdr:from>
        <xdr:to>
          <xdr:col>1</xdr:col>
          <xdr:colOff>960120</xdr:colOff>
          <xdr:row>24</xdr:row>
          <xdr:rowOff>365760</xdr:rowOff>
        </xdr:to>
        <xdr:sp macro="" textlink="">
          <xdr:nvSpPr>
            <xdr:cNvPr id="64533" name="Check Box 21" hidden="1">
              <a:extLst>
                <a:ext uri="{63B3BB69-23CF-44E3-9099-C40C66FF867C}">
                  <a14:compatExt spid="_x0000_s6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25</xdr:row>
          <xdr:rowOff>114300</xdr:rowOff>
        </xdr:from>
        <xdr:to>
          <xdr:col>1</xdr:col>
          <xdr:colOff>960120</xdr:colOff>
          <xdr:row>25</xdr:row>
          <xdr:rowOff>365760</xdr:rowOff>
        </xdr:to>
        <xdr:sp macro="" textlink="">
          <xdr:nvSpPr>
            <xdr:cNvPr id="64534" name="Check Box 22" hidden="1">
              <a:extLst>
                <a:ext uri="{63B3BB69-23CF-44E3-9099-C40C66FF867C}">
                  <a14:compatExt spid="_x0000_s6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31</xdr:row>
          <xdr:rowOff>175260</xdr:rowOff>
        </xdr:from>
        <xdr:to>
          <xdr:col>1</xdr:col>
          <xdr:colOff>960120</xdr:colOff>
          <xdr:row>31</xdr:row>
          <xdr:rowOff>419100</xdr:rowOff>
        </xdr:to>
        <xdr:sp macro="" textlink="">
          <xdr:nvSpPr>
            <xdr:cNvPr id="64535" name="Check Box 23" hidden="1">
              <a:extLst>
                <a:ext uri="{63B3BB69-23CF-44E3-9099-C40C66FF867C}">
                  <a14:compatExt spid="_x0000_s6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7</xdr:col>
      <xdr:colOff>0</xdr:colOff>
      <xdr:row>4</xdr:row>
      <xdr:rowOff>363582</xdr:rowOff>
    </xdr:from>
    <xdr:to>
      <xdr:col>9</xdr:col>
      <xdr:colOff>518160</xdr:colOff>
      <xdr:row>5</xdr:row>
      <xdr:rowOff>723899</xdr:rowOff>
    </xdr:to>
    <xdr:sp macro="" textlink="">
      <xdr:nvSpPr>
        <xdr:cNvPr id="2" name="Rounded Rectangle 1">
          <a:hlinkClick xmlns:r="http://schemas.openxmlformats.org/officeDocument/2006/relationships" r:id="rId1"/>
        </xdr:cNvPr>
        <xdr:cNvSpPr/>
      </xdr:nvSpPr>
      <xdr:spPr>
        <a:xfrm>
          <a:off x="8353425" y="1354182"/>
          <a:ext cx="1737360" cy="855617"/>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baseline="0">
              <a:solidFill>
                <a:schemeClr val="accent5">
                  <a:lumMod val="50000"/>
                </a:schemeClr>
              </a:solidFill>
            </a:rPr>
            <a:t>Engaging Student Learners Self-Assessment</a:t>
          </a:r>
          <a:endParaRPr lang="en-US" sz="1400" b="0">
            <a:solidFill>
              <a:schemeClr val="accent5">
                <a:lumMod val="50000"/>
              </a:schemeClr>
            </a:solidFill>
          </a:endParaRPr>
        </a:p>
      </xdr:txBody>
    </xdr:sp>
    <xdr:clientData/>
  </xdr:twoCellAnchor>
  <xdr:twoCellAnchor>
    <xdr:from>
      <xdr:col>7</xdr:col>
      <xdr:colOff>0</xdr:colOff>
      <xdr:row>5</xdr:row>
      <xdr:rowOff>800100</xdr:rowOff>
    </xdr:from>
    <xdr:to>
      <xdr:col>9</xdr:col>
      <xdr:colOff>518160</xdr:colOff>
      <xdr:row>5</xdr:row>
      <xdr:rowOff>1467612</xdr:rowOff>
    </xdr:to>
    <xdr:sp macro="" textlink="">
      <xdr:nvSpPr>
        <xdr:cNvPr id="3" name="Rounded Rectangle 2">
          <a:hlinkClick xmlns:r="http://schemas.openxmlformats.org/officeDocument/2006/relationships" r:id="rId2"/>
        </xdr:cNvPr>
        <xdr:cNvSpPr/>
      </xdr:nvSpPr>
      <xdr:spPr>
        <a:xfrm>
          <a:off x="8353425" y="2286000"/>
          <a:ext cx="1737360" cy="667512"/>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7</xdr:col>
      <xdr:colOff>0</xdr:colOff>
      <xdr:row>2</xdr:row>
      <xdr:rowOff>0</xdr:rowOff>
    </xdr:from>
    <xdr:to>
      <xdr:col>9</xdr:col>
      <xdr:colOff>518160</xdr:colOff>
      <xdr:row>4</xdr:row>
      <xdr:rowOff>267462</xdr:rowOff>
    </xdr:to>
    <xdr:sp macro="" textlink="">
      <xdr:nvSpPr>
        <xdr:cNvPr id="4" name="Rounded Rectangle 3">
          <a:hlinkClick xmlns:r="http://schemas.openxmlformats.org/officeDocument/2006/relationships" r:id="rId3"/>
        </xdr:cNvPr>
        <xdr:cNvSpPr/>
      </xdr:nvSpPr>
      <xdr:spPr>
        <a:xfrm>
          <a:off x="8420100" y="5905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editAs="oneCell">
    <xdr:from>
      <xdr:col>9</xdr:col>
      <xdr:colOff>228601</xdr:colOff>
      <xdr:row>4</xdr:row>
      <xdr:rowOff>66675</xdr:rowOff>
    </xdr:from>
    <xdr:to>
      <xdr:col>9</xdr:col>
      <xdr:colOff>411481</xdr:colOff>
      <xdr:row>4</xdr:row>
      <xdr:rowOff>208407</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677" b="27618"/>
        <a:stretch/>
      </xdr:blipFill>
      <xdr:spPr>
        <a:xfrm>
          <a:off x="9867901" y="1057275"/>
          <a:ext cx="182880" cy="1417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0</xdr:colOff>
      <xdr:row>5</xdr:row>
      <xdr:rowOff>28575</xdr:rowOff>
    </xdr:from>
    <xdr:to>
      <xdr:col>5</xdr:col>
      <xdr:colOff>518160</xdr:colOff>
      <xdr:row>8</xdr:row>
      <xdr:rowOff>89535</xdr:rowOff>
    </xdr:to>
    <xdr:sp macro="" textlink="">
      <xdr:nvSpPr>
        <xdr:cNvPr id="2" name="Rounded Rectangle 1">
          <a:hlinkClick xmlns:r="http://schemas.openxmlformats.org/officeDocument/2006/relationships" r:id="rId1"/>
        </xdr:cNvPr>
        <xdr:cNvSpPr/>
      </xdr:nvSpPr>
      <xdr:spPr>
        <a:xfrm>
          <a:off x="5953125" y="1219200"/>
          <a:ext cx="1737360" cy="822960"/>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Student-Teacher</a:t>
          </a:r>
          <a:r>
            <a:rPr lang="en-US" sz="1400" b="0" baseline="0">
              <a:solidFill>
                <a:schemeClr val="accent5">
                  <a:lumMod val="50000"/>
                </a:schemeClr>
              </a:solidFill>
            </a:rPr>
            <a:t> Relationship Practice Profile</a:t>
          </a:r>
          <a:endParaRPr lang="en-US" sz="1400" b="0">
            <a:solidFill>
              <a:schemeClr val="accent5">
                <a:lumMod val="50000"/>
              </a:schemeClr>
            </a:solidFill>
          </a:endParaRPr>
        </a:p>
      </xdr:txBody>
    </xdr:sp>
    <xdr:clientData/>
  </xdr:twoCellAnchor>
  <xdr:twoCellAnchor>
    <xdr:from>
      <xdr:col>3</xdr:col>
      <xdr:colOff>0</xdr:colOff>
      <xdr:row>8</xdr:row>
      <xdr:rowOff>180975</xdr:rowOff>
    </xdr:from>
    <xdr:to>
      <xdr:col>5</xdr:col>
      <xdr:colOff>518160</xdr:colOff>
      <xdr:row>10</xdr:row>
      <xdr:rowOff>86487</xdr:rowOff>
    </xdr:to>
    <xdr:sp macro="" textlink="">
      <xdr:nvSpPr>
        <xdr:cNvPr id="3" name="Rounded Rectangle 2">
          <a:hlinkClick xmlns:r="http://schemas.openxmlformats.org/officeDocument/2006/relationships" r:id="rId2"/>
        </xdr:cNvPr>
        <xdr:cNvSpPr/>
      </xdr:nvSpPr>
      <xdr:spPr>
        <a:xfrm>
          <a:off x="5953125" y="2133600"/>
          <a:ext cx="1737360" cy="667512"/>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3</xdr:col>
      <xdr:colOff>0</xdr:colOff>
      <xdr:row>2</xdr:row>
      <xdr:rowOff>0</xdr:rowOff>
    </xdr:from>
    <xdr:to>
      <xdr:col>5</xdr:col>
      <xdr:colOff>518160</xdr:colOff>
      <xdr:row>4</xdr:row>
      <xdr:rowOff>96012</xdr:rowOff>
    </xdr:to>
    <xdr:sp macro="" textlink="">
      <xdr:nvSpPr>
        <xdr:cNvPr id="4" name="Rounded Rectangle 3">
          <a:hlinkClick xmlns:r="http://schemas.openxmlformats.org/officeDocument/2006/relationships" r:id="rId3"/>
        </xdr:cNvPr>
        <xdr:cNvSpPr/>
      </xdr:nvSpPr>
      <xdr:spPr>
        <a:xfrm>
          <a:off x="5953125" y="428625"/>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editAs="oneCell">
    <xdr:from>
      <xdr:col>5</xdr:col>
      <xdr:colOff>228601</xdr:colOff>
      <xdr:row>3</xdr:row>
      <xdr:rowOff>285750</xdr:rowOff>
    </xdr:from>
    <xdr:to>
      <xdr:col>5</xdr:col>
      <xdr:colOff>411481</xdr:colOff>
      <xdr:row>3</xdr:row>
      <xdr:rowOff>427482</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677" b="27618"/>
        <a:stretch/>
      </xdr:blipFill>
      <xdr:spPr>
        <a:xfrm>
          <a:off x="7400926" y="904875"/>
          <a:ext cx="182880" cy="1417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7620</xdr:colOff>
          <xdr:row>3</xdr:row>
          <xdr:rowOff>76200</xdr:rowOff>
        </xdr:from>
        <xdr:to>
          <xdr:col>1</xdr:col>
          <xdr:colOff>906780</xdr:colOff>
          <xdr:row>3</xdr:row>
          <xdr:rowOff>327660</xdr:rowOff>
        </xdr:to>
        <xdr:sp macro="" textlink="">
          <xdr:nvSpPr>
            <xdr:cNvPr id="66562" name="Check Box 2" hidden="1">
              <a:extLst>
                <a:ext uri="{63B3BB69-23CF-44E3-9099-C40C66FF867C}">
                  <a14:compatExt spid="_x0000_s6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xdr:row>
          <xdr:rowOff>7620</xdr:rowOff>
        </xdr:from>
        <xdr:to>
          <xdr:col>1</xdr:col>
          <xdr:colOff>906780</xdr:colOff>
          <xdr:row>5</xdr:row>
          <xdr:rowOff>7620</xdr:rowOff>
        </xdr:to>
        <xdr:sp macro="" textlink="">
          <xdr:nvSpPr>
            <xdr:cNvPr id="66563" name="Check Box 3" hidden="1">
              <a:extLst>
                <a:ext uri="{63B3BB69-23CF-44E3-9099-C40C66FF867C}">
                  <a14:compatExt spid="_x0000_s6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xdr:row>
          <xdr:rowOff>0</xdr:rowOff>
        </xdr:from>
        <xdr:to>
          <xdr:col>1</xdr:col>
          <xdr:colOff>906780</xdr:colOff>
          <xdr:row>7</xdr:row>
          <xdr:rowOff>7620</xdr:rowOff>
        </xdr:to>
        <xdr:sp macro="" textlink="">
          <xdr:nvSpPr>
            <xdr:cNvPr id="66564" name="Check Box 4" hidden="1">
              <a:extLst>
                <a:ext uri="{63B3BB69-23CF-44E3-9099-C40C66FF867C}">
                  <a14:compatExt spid="_x0000_s6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xdr:row>
          <xdr:rowOff>106680</xdr:rowOff>
        </xdr:from>
        <xdr:to>
          <xdr:col>1</xdr:col>
          <xdr:colOff>906780</xdr:colOff>
          <xdr:row>5</xdr:row>
          <xdr:rowOff>350520</xdr:rowOff>
        </xdr:to>
        <xdr:sp macro="" textlink="">
          <xdr:nvSpPr>
            <xdr:cNvPr id="66565" name="Check Box 5" hidden="1">
              <a:extLst>
                <a:ext uri="{63B3BB69-23CF-44E3-9099-C40C66FF867C}">
                  <a14:compatExt spid="_x0000_s6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9</xdr:row>
          <xdr:rowOff>0</xdr:rowOff>
        </xdr:from>
        <xdr:to>
          <xdr:col>1</xdr:col>
          <xdr:colOff>906780</xdr:colOff>
          <xdr:row>10</xdr:row>
          <xdr:rowOff>7620</xdr:rowOff>
        </xdr:to>
        <xdr:sp macro="" textlink="">
          <xdr:nvSpPr>
            <xdr:cNvPr id="66566" name="Check Box 6" hidden="1">
              <a:extLst>
                <a:ext uri="{63B3BB69-23CF-44E3-9099-C40C66FF867C}">
                  <a14:compatExt spid="_x0000_s6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10</xdr:row>
          <xdr:rowOff>99060</xdr:rowOff>
        </xdr:from>
        <xdr:to>
          <xdr:col>1</xdr:col>
          <xdr:colOff>906780</xdr:colOff>
          <xdr:row>10</xdr:row>
          <xdr:rowOff>342900</xdr:rowOff>
        </xdr:to>
        <xdr:sp macro="" textlink="">
          <xdr:nvSpPr>
            <xdr:cNvPr id="66567" name="Check Box 7" hidden="1">
              <a:extLst>
                <a:ext uri="{63B3BB69-23CF-44E3-9099-C40C66FF867C}">
                  <a14:compatExt spid="_x0000_s6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99060</xdr:rowOff>
        </xdr:from>
        <xdr:to>
          <xdr:col>1</xdr:col>
          <xdr:colOff>906780</xdr:colOff>
          <xdr:row>11</xdr:row>
          <xdr:rowOff>342900</xdr:rowOff>
        </xdr:to>
        <xdr:sp macro="" textlink="">
          <xdr:nvSpPr>
            <xdr:cNvPr id="66568" name="Check Box 8" hidden="1">
              <a:extLst>
                <a:ext uri="{63B3BB69-23CF-44E3-9099-C40C66FF867C}">
                  <a14:compatExt spid="_x0000_s6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xdr:row>
          <xdr:rowOff>99060</xdr:rowOff>
        </xdr:from>
        <xdr:to>
          <xdr:col>1</xdr:col>
          <xdr:colOff>906780</xdr:colOff>
          <xdr:row>14</xdr:row>
          <xdr:rowOff>342900</xdr:rowOff>
        </xdr:to>
        <xdr:sp macro="" textlink="">
          <xdr:nvSpPr>
            <xdr:cNvPr id="66571" name="Check Box 11" hidden="1">
              <a:extLst>
                <a:ext uri="{63B3BB69-23CF-44E3-9099-C40C66FF867C}">
                  <a14:compatExt spid="_x0000_s6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xdr:row>
          <xdr:rowOff>99060</xdr:rowOff>
        </xdr:from>
        <xdr:to>
          <xdr:col>1</xdr:col>
          <xdr:colOff>906780</xdr:colOff>
          <xdr:row>15</xdr:row>
          <xdr:rowOff>342900</xdr:rowOff>
        </xdr:to>
        <xdr:sp macro="" textlink="">
          <xdr:nvSpPr>
            <xdr:cNvPr id="66572" name="Check Box 12" hidden="1">
              <a:extLst>
                <a:ext uri="{63B3BB69-23CF-44E3-9099-C40C66FF867C}">
                  <a14:compatExt spid="_x0000_s6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xdr:row>
          <xdr:rowOff>99060</xdr:rowOff>
        </xdr:from>
        <xdr:to>
          <xdr:col>1</xdr:col>
          <xdr:colOff>906780</xdr:colOff>
          <xdr:row>16</xdr:row>
          <xdr:rowOff>342900</xdr:rowOff>
        </xdr:to>
        <xdr:sp macro="" textlink="">
          <xdr:nvSpPr>
            <xdr:cNvPr id="66573" name="Check Box 13" hidden="1">
              <a:extLst>
                <a:ext uri="{63B3BB69-23CF-44E3-9099-C40C66FF867C}">
                  <a14:compatExt spid="_x0000_s6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7</xdr:col>
      <xdr:colOff>0</xdr:colOff>
      <xdr:row>4</xdr:row>
      <xdr:rowOff>363584</xdr:rowOff>
    </xdr:from>
    <xdr:to>
      <xdr:col>9</xdr:col>
      <xdr:colOff>518160</xdr:colOff>
      <xdr:row>5</xdr:row>
      <xdr:rowOff>691244</xdr:rowOff>
    </xdr:to>
    <xdr:sp macro="" textlink="">
      <xdr:nvSpPr>
        <xdr:cNvPr id="2" name="Rounded Rectangle 1">
          <a:hlinkClick xmlns:r="http://schemas.openxmlformats.org/officeDocument/2006/relationships" r:id="rId1"/>
        </xdr:cNvPr>
        <xdr:cNvSpPr/>
      </xdr:nvSpPr>
      <xdr:spPr>
        <a:xfrm>
          <a:off x="8629650" y="1354184"/>
          <a:ext cx="1737360" cy="822960"/>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baseline="0">
              <a:solidFill>
                <a:schemeClr val="accent5">
                  <a:lumMod val="50000"/>
                </a:schemeClr>
              </a:solidFill>
            </a:rPr>
            <a:t>Student-Teacher Relationship Self-Assessment</a:t>
          </a:r>
          <a:endParaRPr lang="en-US" sz="1400" b="0">
            <a:solidFill>
              <a:schemeClr val="accent5">
                <a:lumMod val="50000"/>
              </a:schemeClr>
            </a:solidFill>
          </a:endParaRPr>
        </a:p>
      </xdr:txBody>
    </xdr:sp>
    <xdr:clientData/>
  </xdr:twoCellAnchor>
  <xdr:twoCellAnchor>
    <xdr:from>
      <xdr:col>7</xdr:col>
      <xdr:colOff>0</xdr:colOff>
      <xdr:row>5</xdr:row>
      <xdr:rowOff>800100</xdr:rowOff>
    </xdr:from>
    <xdr:to>
      <xdr:col>9</xdr:col>
      <xdr:colOff>518160</xdr:colOff>
      <xdr:row>5</xdr:row>
      <xdr:rowOff>1467612</xdr:rowOff>
    </xdr:to>
    <xdr:sp macro="" textlink="">
      <xdr:nvSpPr>
        <xdr:cNvPr id="3" name="Rounded Rectangle 2">
          <a:hlinkClick xmlns:r="http://schemas.openxmlformats.org/officeDocument/2006/relationships" r:id="rId2"/>
        </xdr:cNvPr>
        <xdr:cNvSpPr/>
      </xdr:nvSpPr>
      <xdr:spPr>
        <a:xfrm>
          <a:off x="8629650" y="2286000"/>
          <a:ext cx="1737360" cy="667512"/>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7</xdr:col>
      <xdr:colOff>0</xdr:colOff>
      <xdr:row>2</xdr:row>
      <xdr:rowOff>0</xdr:rowOff>
    </xdr:from>
    <xdr:to>
      <xdr:col>9</xdr:col>
      <xdr:colOff>518160</xdr:colOff>
      <xdr:row>4</xdr:row>
      <xdr:rowOff>267462</xdr:rowOff>
    </xdr:to>
    <xdr:sp macro="" textlink="">
      <xdr:nvSpPr>
        <xdr:cNvPr id="4" name="Rounded Rectangle 3">
          <a:hlinkClick xmlns:r="http://schemas.openxmlformats.org/officeDocument/2006/relationships" r:id="rId3"/>
        </xdr:cNvPr>
        <xdr:cNvSpPr/>
      </xdr:nvSpPr>
      <xdr:spPr>
        <a:xfrm>
          <a:off x="8629650" y="5905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editAs="oneCell">
    <xdr:from>
      <xdr:col>9</xdr:col>
      <xdr:colOff>228601</xdr:colOff>
      <xdr:row>4</xdr:row>
      <xdr:rowOff>66675</xdr:rowOff>
    </xdr:from>
    <xdr:to>
      <xdr:col>9</xdr:col>
      <xdr:colOff>411481</xdr:colOff>
      <xdr:row>4</xdr:row>
      <xdr:rowOff>208407</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677" b="27618"/>
        <a:stretch/>
      </xdr:blipFill>
      <xdr:spPr>
        <a:xfrm>
          <a:off x="10077451" y="1057275"/>
          <a:ext cx="182880" cy="141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41965</xdr:colOff>
      <xdr:row>11</xdr:row>
      <xdr:rowOff>259245</xdr:rowOff>
    </xdr:from>
    <xdr:to>
      <xdr:col>4</xdr:col>
      <xdr:colOff>1399761</xdr:colOff>
      <xdr:row>14</xdr:row>
      <xdr:rowOff>33130</xdr:rowOff>
    </xdr:to>
    <xdr:sp macro="" textlink="">
      <xdr:nvSpPr>
        <xdr:cNvPr id="9" name="Rounded Rectangle 8">
          <a:hlinkClick xmlns:r="http://schemas.openxmlformats.org/officeDocument/2006/relationships" r:id="rId1"/>
        </xdr:cNvPr>
        <xdr:cNvSpPr/>
      </xdr:nvSpPr>
      <xdr:spPr>
        <a:xfrm>
          <a:off x="431248" y="3564006"/>
          <a:ext cx="5581926" cy="64355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Data Dashboard</a:t>
          </a:r>
        </a:p>
      </xdr:txBody>
    </xdr:sp>
    <xdr:clientData/>
  </xdr:twoCellAnchor>
  <xdr:twoCellAnchor>
    <xdr:from>
      <xdr:col>1</xdr:col>
      <xdr:colOff>19840</xdr:colOff>
      <xdr:row>4</xdr:row>
      <xdr:rowOff>16329</xdr:rowOff>
    </xdr:from>
    <xdr:to>
      <xdr:col>4</xdr:col>
      <xdr:colOff>1395909</xdr:colOff>
      <xdr:row>4</xdr:row>
      <xdr:rowOff>687935</xdr:rowOff>
    </xdr:to>
    <xdr:grpSp>
      <xdr:nvGrpSpPr>
        <xdr:cNvPr id="4" name="Group 3"/>
        <xdr:cNvGrpSpPr/>
      </xdr:nvGrpSpPr>
      <xdr:grpSpPr>
        <a:xfrm>
          <a:off x="424286" y="1276560"/>
          <a:ext cx="5719469" cy="671606"/>
          <a:chOff x="411726" y="685800"/>
          <a:chExt cx="5605169" cy="671606"/>
        </a:xfrm>
      </xdr:grpSpPr>
      <xdr:sp macro="" textlink="">
        <xdr:nvSpPr>
          <xdr:cNvPr id="8" name="Rectangle 7">
            <a:hlinkClick xmlns:r="http://schemas.openxmlformats.org/officeDocument/2006/relationships" r:id="rId2"/>
          </xdr:cNvPr>
          <xdr:cNvSpPr/>
        </xdr:nvSpPr>
        <xdr:spPr>
          <a:xfrm>
            <a:off x="411726" y="687281"/>
            <a:ext cx="1378237" cy="670125"/>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Self-Assessment</a:t>
            </a:r>
            <a:endParaRPr lang="en-US" sz="1300">
              <a:solidFill>
                <a:schemeClr val="accent5">
                  <a:lumMod val="50000"/>
                </a:schemeClr>
              </a:solidFill>
            </a:endParaRPr>
          </a:p>
        </xdr:txBody>
      </xdr:sp>
      <xdr:sp macro="" textlink="">
        <xdr:nvSpPr>
          <xdr:cNvPr id="12" name="Rectangle 11">
            <a:hlinkClick xmlns:r="http://schemas.openxmlformats.org/officeDocument/2006/relationships" r:id="rId3"/>
          </xdr:cNvPr>
          <xdr:cNvSpPr/>
        </xdr:nvSpPr>
        <xdr:spPr>
          <a:xfrm>
            <a:off x="1820262" y="687281"/>
            <a:ext cx="1380744" cy="667512"/>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Practice Profile</a:t>
            </a:r>
            <a:endParaRPr lang="en-US" sz="1300">
              <a:solidFill>
                <a:schemeClr val="accent5">
                  <a:lumMod val="50000"/>
                </a:schemeClr>
              </a:solidFill>
            </a:endParaRPr>
          </a:p>
        </xdr:txBody>
      </xdr:sp>
      <xdr:sp macro="" textlink="">
        <xdr:nvSpPr>
          <xdr:cNvPr id="26" name="Rectangle 25">
            <a:hlinkClick xmlns:r="http://schemas.openxmlformats.org/officeDocument/2006/relationships" r:id="rId4"/>
          </xdr:cNvPr>
          <xdr:cNvSpPr/>
        </xdr:nvSpPr>
        <xdr:spPr>
          <a:xfrm>
            <a:off x="3227615" y="685800"/>
            <a:ext cx="1378237" cy="670125"/>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Self-Assessment</a:t>
            </a:r>
            <a:endParaRPr lang="en-US" sz="1300">
              <a:solidFill>
                <a:schemeClr val="accent5">
                  <a:lumMod val="50000"/>
                </a:schemeClr>
              </a:solidFill>
            </a:endParaRPr>
          </a:p>
        </xdr:txBody>
      </xdr:sp>
      <xdr:sp macro="" textlink="">
        <xdr:nvSpPr>
          <xdr:cNvPr id="27" name="Rectangle 26">
            <a:hlinkClick xmlns:r="http://schemas.openxmlformats.org/officeDocument/2006/relationships" r:id="rId5"/>
          </xdr:cNvPr>
          <xdr:cNvSpPr/>
        </xdr:nvSpPr>
        <xdr:spPr>
          <a:xfrm>
            <a:off x="4636151" y="685800"/>
            <a:ext cx="1380744" cy="667512"/>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Practice Profile</a:t>
            </a:r>
            <a:endParaRPr lang="en-US" sz="1300">
              <a:solidFill>
                <a:schemeClr val="accent5">
                  <a:lumMod val="50000"/>
                </a:schemeClr>
              </a:solidFill>
            </a:endParaRPr>
          </a:p>
        </xdr:txBody>
      </xdr:sp>
    </xdr:grpSp>
    <xdr:clientData/>
  </xdr:twoCellAnchor>
  <xdr:twoCellAnchor>
    <xdr:from>
      <xdr:col>1</xdr:col>
      <xdr:colOff>19840</xdr:colOff>
      <xdr:row>6</xdr:row>
      <xdr:rowOff>21770</xdr:rowOff>
    </xdr:from>
    <xdr:to>
      <xdr:col>4</xdr:col>
      <xdr:colOff>1395909</xdr:colOff>
      <xdr:row>6</xdr:row>
      <xdr:rowOff>693376</xdr:rowOff>
    </xdr:to>
    <xdr:grpSp>
      <xdr:nvGrpSpPr>
        <xdr:cNvPr id="28" name="Group 27"/>
        <xdr:cNvGrpSpPr/>
      </xdr:nvGrpSpPr>
      <xdr:grpSpPr>
        <a:xfrm>
          <a:off x="424286" y="2219847"/>
          <a:ext cx="5719469" cy="671606"/>
          <a:chOff x="411726" y="685800"/>
          <a:chExt cx="5605169" cy="671606"/>
        </a:xfrm>
      </xdr:grpSpPr>
      <xdr:sp macro="" textlink="">
        <xdr:nvSpPr>
          <xdr:cNvPr id="29" name="Rectangle 28">
            <a:hlinkClick xmlns:r="http://schemas.openxmlformats.org/officeDocument/2006/relationships" r:id="rId6"/>
          </xdr:cNvPr>
          <xdr:cNvSpPr/>
        </xdr:nvSpPr>
        <xdr:spPr>
          <a:xfrm>
            <a:off x="411726" y="687281"/>
            <a:ext cx="1378237" cy="670125"/>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Self-Assessment</a:t>
            </a:r>
            <a:endParaRPr lang="en-US" sz="1300">
              <a:solidFill>
                <a:schemeClr val="accent5">
                  <a:lumMod val="50000"/>
                </a:schemeClr>
              </a:solidFill>
            </a:endParaRPr>
          </a:p>
        </xdr:txBody>
      </xdr:sp>
      <xdr:sp macro="" textlink="">
        <xdr:nvSpPr>
          <xdr:cNvPr id="30" name="Rectangle 29">
            <a:hlinkClick xmlns:r="http://schemas.openxmlformats.org/officeDocument/2006/relationships" r:id="rId7"/>
          </xdr:cNvPr>
          <xdr:cNvSpPr/>
        </xdr:nvSpPr>
        <xdr:spPr>
          <a:xfrm>
            <a:off x="1820262" y="687281"/>
            <a:ext cx="1380744" cy="667512"/>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Practice Profile</a:t>
            </a:r>
            <a:endParaRPr lang="en-US" sz="1300">
              <a:solidFill>
                <a:schemeClr val="accent5">
                  <a:lumMod val="50000"/>
                </a:schemeClr>
              </a:solidFill>
            </a:endParaRPr>
          </a:p>
        </xdr:txBody>
      </xdr:sp>
      <xdr:sp macro="" textlink="">
        <xdr:nvSpPr>
          <xdr:cNvPr id="31" name="Rectangle 30">
            <a:hlinkClick xmlns:r="http://schemas.openxmlformats.org/officeDocument/2006/relationships" r:id="rId8"/>
          </xdr:cNvPr>
          <xdr:cNvSpPr/>
        </xdr:nvSpPr>
        <xdr:spPr>
          <a:xfrm>
            <a:off x="3227615" y="685800"/>
            <a:ext cx="1378237" cy="670125"/>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Self-Assessment</a:t>
            </a:r>
            <a:endParaRPr lang="en-US" sz="1300">
              <a:solidFill>
                <a:schemeClr val="accent5">
                  <a:lumMod val="50000"/>
                </a:schemeClr>
              </a:solidFill>
            </a:endParaRPr>
          </a:p>
        </xdr:txBody>
      </xdr:sp>
      <xdr:sp macro="" textlink="">
        <xdr:nvSpPr>
          <xdr:cNvPr id="32" name="Rectangle 31">
            <a:hlinkClick xmlns:r="http://schemas.openxmlformats.org/officeDocument/2006/relationships" r:id="rId9"/>
          </xdr:cNvPr>
          <xdr:cNvSpPr/>
        </xdr:nvSpPr>
        <xdr:spPr>
          <a:xfrm>
            <a:off x="4636151" y="685800"/>
            <a:ext cx="1380744" cy="667512"/>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Practice Profile</a:t>
            </a:r>
            <a:endParaRPr lang="en-US" sz="1300">
              <a:solidFill>
                <a:schemeClr val="accent5">
                  <a:lumMod val="50000"/>
                </a:schemeClr>
              </a:solidFill>
            </a:endParaRPr>
          </a:p>
        </xdr:txBody>
      </xdr:sp>
    </xdr:grpSp>
    <xdr:clientData/>
  </xdr:twoCellAnchor>
  <xdr:twoCellAnchor>
    <xdr:from>
      <xdr:col>3</xdr:col>
      <xdr:colOff>19841</xdr:colOff>
      <xdr:row>8</xdr:row>
      <xdr:rowOff>17807</xdr:rowOff>
    </xdr:from>
    <xdr:to>
      <xdr:col>3</xdr:col>
      <xdr:colOff>1395916</xdr:colOff>
      <xdr:row>8</xdr:row>
      <xdr:rowOff>687932</xdr:rowOff>
    </xdr:to>
    <xdr:sp macro="" textlink="">
      <xdr:nvSpPr>
        <xdr:cNvPr id="34" name="Rectangle 33">
          <a:hlinkClick xmlns:r="http://schemas.openxmlformats.org/officeDocument/2006/relationships" r:id="rId10"/>
        </xdr:cNvPr>
        <xdr:cNvSpPr/>
      </xdr:nvSpPr>
      <xdr:spPr>
        <a:xfrm>
          <a:off x="3221706" y="3190365"/>
          <a:ext cx="1376075" cy="670125"/>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Self-Assessment</a:t>
          </a:r>
          <a:endParaRPr lang="en-US" sz="1300">
            <a:solidFill>
              <a:schemeClr val="accent5">
                <a:lumMod val="50000"/>
              </a:schemeClr>
            </a:solidFill>
          </a:endParaRPr>
        </a:p>
      </xdr:txBody>
    </xdr:sp>
    <xdr:clientData/>
  </xdr:twoCellAnchor>
  <xdr:twoCellAnchor>
    <xdr:from>
      <xdr:col>4</xdr:col>
      <xdr:colOff>19398</xdr:colOff>
      <xdr:row>8</xdr:row>
      <xdr:rowOff>17807</xdr:rowOff>
    </xdr:from>
    <xdr:to>
      <xdr:col>4</xdr:col>
      <xdr:colOff>1397976</xdr:colOff>
      <xdr:row>8</xdr:row>
      <xdr:rowOff>685319</xdr:rowOff>
    </xdr:to>
    <xdr:sp macro="" textlink="">
      <xdr:nvSpPr>
        <xdr:cNvPr id="35" name="Rectangle 34">
          <a:hlinkClick xmlns:r="http://schemas.openxmlformats.org/officeDocument/2006/relationships" r:id="rId11"/>
        </xdr:cNvPr>
        <xdr:cNvSpPr/>
      </xdr:nvSpPr>
      <xdr:spPr>
        <a:xfrm>
          <a:off x="4628033" y="3190365"/>
          <a:ext cx="1378578" cy="667512"/>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Practice Profile</a:t>
          </a:r>
          <a:endParaRPr lang="en-US" sz="1300">
            <a:solidFill>
              <a:schemeClr val="accent5">
                <a:lumMod val="50000"/>
              </a:schemeClr>
            </a:solidFill>
          </a:endParaRPr>
        </a:p>
      </xdr:txBody>
    </xdr:sp>
    <xdr:clientData/>
  </xdr:twoCellAnchor>
  <xdr:twoCellAnchor>
    <xdr:from>
      <xdr:col>1</xdr:col>
      <xdr:colOff>17766</xdr:colOff>
      <xdr:row>10</xdr:row>
      <xdr:rowOff>16327</xdr:rowOff>
    </xdr:from>
    <xdr:to>
      <xdr:col>1</xdr:col>
      <xdr:colOff>1393841</xdr:colOff>
      <xdr:row>10</xdr:row>
      <xdr:rowOff>686452</xdr:rowOff>
    </xdr:to>
    <xdr:sp macro="" textlink="">
      <xdr:nvSpPr>
        <xdr:cNvPr id="36" name="Rectangle 35">
          <a:hlinkClick xmlns:r="http://schemas.openxmlformats.org/officeDocument/2006/relationships" r:id="rId12"/>
        </xdr:cNvPr>
        <xdr:cNvSpPr/>
      </xdr:nvSpPr>
      <xdr:spPr>
        <a:xfrm>
          <a:off x="406093" y="4170692"/>
          <a:ext cx="1376075" cy="670125"/>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Self-Assessment</a:t>
          </a:r>
          <a:endParaRPr lang="en-US" sz="1300">
            <a:solidFill>
              <a:schemeClr val="accent5">
                <a:lumMod val="50000"/>
              </a:schemeClr>
            </a:solidFill>
          </a:endParaRPr>
        </a:p>
      </xdr:txBody>
    </xdr:sp>
    <xdr:clientData/>
  </xdr:twoCellAnchor>
  <xdr:twoCellAnchor>
    <xdr:from>
      <xdr:col>2</xdr:col>
      <xdr:colOff>17324</xdr:colOff>
      <xdr:row>10</xdr:row>
      <xdr:rowOff>16327</xdr:rowOff>
    </xdr:from>
    <xdr:to>
      <xdr:col>2</xdr:col>
      <xdr:colOff>1395902</xdr:colOff>
      <xdr:row>10</xdr:row>
      <xdr:rowOff>683839</xdr:rowOff>
    </xdr:to>
    <xdr:sp macro="" textlink="">
      <xdr:nvSpPr>
        <xdr:cNvPr id="37" name="Rectangle 36">
          <a:hlinkClick xmlns:r="http://schemas.openxmlformats.org/officeDocument/2006/relationships" r:id="rId13"/>
        </xdr:cNvPr>
        <xdr:cNvSpPr/>
      </xdr:nvSpPr>
      <xdr:spPr>
        <a:xfrm>
          <a:off x="1812420" y="4170692"/>
          <a:ext cx="1378578" cy="667512"/>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Practice Profile</a:t>
          </a:r>
          <a:endParaRPr lang="en-US" sz="1300">
            <a:solidFill>
              <a:schemeClr val="accent5">
                <a:lumMod val="50000"/>
              </a:schemeClr>
            </a:solidFill>
          </a:endParaRPr>
        </a:p>
      </xdr:txBody>
    </xdr:sp>
    <xdr:clientData/>
  </xdr:twoCellAnchor>
  <xdr:twoCellAnchor editAs="oneCell">
    <xdr:from>
      <xdr:col>1</xdr:col>
      <xdr:colOff>1256985</xdr:colOff>
      <xdr:row>15</xdr:row>
      <xdr:rowOff>8286</xdr:rowOff>
    </xdr:from>
    <xdr:to>
      <xdr:col>4</xdr:col>
      <xdr:colOff>165652</xdr:colOff>
      <xdr:row>17</xdr:row>
      <xdr:rowOff>202970</xdr:rowOff>
    </xdr:to>
    <xdr:pic>
      <xdr:nvPicPr>
        <xdr:cNvPr id="5" name="Picture 4">
          <a:hlinkClick xmlns:r="http://schemas.openxmlformats.org/officeDocument/2006/relationships" r:id="rId14"/>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646268" y="5068960"/>
          <a:ext cx="3132797" cy="815880"/>
        </a:xfrm>
        <a:prstGeom prst="rect">
          <a:avLst/>
        </a:prstGeom>
      </xdr:spPr>
    </xdr:pic>
    <xdr:clientData/>
  </xdr:twoCellAnchor>
  <xdr:twoCellAnchor>
    <xdr:from>
      <xdr:col>1</xdr:col>
      <xdr:colOff>17772</xdr:colOff>
      <xdr:row>8</xdr:row>
      <xdr:rowOff>16327</xdr:rowOff>
    </xdr:from>
    <xdr:to>
      <xdr:col>1</xdr:col>
      <xdr:colOff>1393847</xdr:colOff>
      <xdr:row>8</xdr:row>
      <xdr:rowOff>686452</xdr:rowOff>
    </xdr:to>
    <xdr:sp macro="" textlink="">
      <xdr:nvSpPr>
        <xdr:cNvPr id="22" name="Rectangle 21">
          <a:hlinkClick xmlns:r="http://schemas.openxmlformats.org/officeDocument/2006/relationships" r:id="rId16"/>
        </xdr:cNvPr>
        <xdr:cNvSpPr/>
      </xdr:nvSpPr>
      <xdr:spPr>
        <a:xfrm>
          <a:off x="406099" y="3188885"/>
          <a:ext cx="1376075" cy="670125"/>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Self-Assessment</a:t>
          </a:r>
          <a:endParaRPr lang="en-US" sz="1300">
            <a:solidFill>
              <a:schemeClr val="accent5">
                <a:lumMod val="50000"/>
              </a:schemeClr>
            </a:solidFill>
          </a:endParaRPr>
        </a:p>
      </xdr:txBody>
    </xdr:sp>
    <xdr:clientData/>
  </xdr:twoCellAnchor>
  <xdr:twoCellAnchor>
    <xdr:from>
      <xdr:col>2</xdr:col>
      <xdr:colOff>17330</xdr:colOff>
      <xdr:row>8</xdr:row>
      <xdr:rowOff>16327</xdr:rowOff>
    </xdr:from>
    <xdr:to>
      <xdr:col>2</xdr:col>
      <xdr:colOff>1395908</xdr:colOff>
      <xdr:row>8</xdr:row>
      <xdr:rowOff>683839</xdr:rowOff>
    </xdr:to>
    <xdr:sp macro="" textlink="">
      <xdr:nvSpPr>
        <xdr:cNvPr id="23" name="Rectangle 22">
          <a:hlinkClick xmlns:r="http://schemas.openxmlformats.org/officeDocument/2006/relationships" r:id="rId17"/>
        </xdr:cNvPr>
        <xdr:cNvSpPr/>
      </xdr:nvSpPr>
      <xdr:spPr>
        <a:xfrm>
          <a:off x="1812426" y="3188885"/>
          <a:ext cx="1378578" cy="667512"/>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Practice Profile</a:t>
          </a:r>
          <a:endParaRPr lang="en-US" sz="1300">
            <a:solidFill>
              <a:schemeClr val="accent5">
                <a:lumMod val="50000"/>
              </a:schemeClr>
            </a:solidFill>
          </a:endParaRPr>
        </a:p>
      </xdr:txBody>
    </xdr:sp>
    <xdr:clientData/>
  </xdr:twoCellAnchor>
  <xdr:twoCellAnchor>
    <xdr:from>
      <xdr:col>3</xdr:col>
      <xdr:colOff>23633</xdr:colOff>
      <xdr:row>10</xdr:row>
      <xdr:rowOff>22187</xdr:rowOff>
    </xdr:from>
    <xdr:to>
      <xdr:col>3</xdr:col>
      <xdr:colOff>1399708</xdr:colOff>
      <xdr:row>10</xdr:row>
      <xdr:rowOff>692312</xdr:rowOff>
    </xdr:to>
    <xdr:sp macro="" textlink="">
      <xdr:nvSpPr>
        <xdr:cNvPr id="24" name="Rectangle 23">
          <a:hlinkClick xmlns:r="http://schemas.openxmlformats.org/officeDocument/2006/relationships" r:id="rId18"/>
        </xdr:cNvPr>
        <xdr:cNvSpPr/>
      </xdr:nvSpPr>
      <xdr:spPr>
        <a:xfrm>
          <a:off x="3225498" y="4176552"/>
          <a:ext cx="1376075" cy="670125"/>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Self-Assessment</a:t>
          </a:r>
          <a:endParaRPr lang="en-US" sz="1300">
            <a:solidFill>
              <a:schemeClr val="accent5">
                <a:lumMod val="50000"/>
              </a:schemeClr>
            </a:solidFill>
          </a:endParaRPr>
        </a:p>
      </xdr:txBody>
    </xdr:sp>
    <xdr:clientData/>
  </xdr:twoCellAnchor>
  <xdr:twoCellAnchor>
    <xdr:from>
      <xdr:col>4</xdr:col>
      <xdr:colOff>23190</xdr:colOff>
      <xdr:row>10</xdr:row>
      <xdr:rowOff>22187</xdr:rowOff>
    </xdr:from>
    <xdr:to>
      <xdr:col>4</xdr:col>
      <xdr:colOff>1401768</xdr:colOff>
      <xdr:row>10</xdr:row>
      <xdr:rowOff>689699</xdr:rowOff>
    </xdr:to>
    <xdr:sp macro="" textlink="">
      <xdr:nvSpPr>
        <xdr:cNvPr id="25" name="Rectangle 24">
          <a:hlinkClick xmlns:r="http://schemas.openxmlformats.org/officeDocument/2006/relationships" r:id="rId19"/>
        </xdr:cNvPr>
        <xdr:cNvSpPr/>
      </xdr:nvSpPr>
      <xdr:spPr>
        <a:xfrm>
          <a:off x="4631825" y="4176552"/>
          <a:ext cx="1378578" cy="667512"/>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a:solidFill>
                <a:schemeClr val="accent5">
                  <a:lumMod val="50000"/>
                </a:schemeClr>
              </a:solidFill>
            </a:rPr>
            <a:t>Click</a:t>
          </a:r>
          <a:r>
            <a:rPr lang="en-US" sz="1300" baseline="0">
              <a:solidFill>
                <a:schemeClr val="accent5">
                  <a:lumMod val="50000"/>
                </a:schemeClr>
              </a:solidFill>
            </a:rPr>
            <a:t> to go to the Practice Profile</a:t>
          </a:r>
          <a:endParaRPr lang="en-US" sz="1300">
            <a:solidFill>
              <a:schemeClr val="accent5">
                <a:lumMod val="50000"/>
              </a:schemeClr>
            </a:solidFill>
          </a:endParaRP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6</xdr:row>
          <xdr:rowOff>403860</xdr:rowOff>
        </xdr:from>
        <xdr:to>
          <xdr:col>3</xdr:col>
          <xdr:colOff>579120</xdr:colOff>
          <xdr:row>7</xdr:row>
          <xdr:rowOff>213360</xdr:rowOff>
        </xdr:to>
        <xdr:sp macro="" textlink="">
          <xdr:nvSpPr>
            <xdr:cNvPr id="70657" name="Check Box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xdr:row>
          <xdr:rowOff>236220</xdr:rowOff>
        </xdr:from>
        <xdr:to>
          <xdr:col>3</xdr:col>
          <xdr:colOff>541020</xdr:colOff>
          <xdr:row>9</xdr:row>
          <xdr:rowOff>441960</xdr:rowOff>
        </xdr:to>
        <xdr:sp macro="" textlink="">
          <xdr:nvSpPr>
            <xdr:cNvPr id="70658" name="Check Box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xdr:row>
          <xdr:rowOff>22860</xdr:rowOff>
        </xdr:from>
        <xdr:to>
          <xdr:col>3</xdr:col>
          <xdr:colOff>579120</xdr:colOff>
          <xdr:row>3</xdr:row>
          <xdr:rowOff>190500</xdr:rowOff>
        </xdr:to>
        <xdr:sp macro="" textlink="">
          <xdr:nvSpPr>
            <xdr:cNvPr id="70659" name="Check Box 3" hidden="1">
              <a:extLst>
                <a:ext uri="{63B3BB69-23CF-44E3-9099-C40C66FF867C}">
                  <a14:compatExt spid="_x0000_s70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xdr:row>
          <xdr:rowOff>99060</xdr:rowOff>
        </xdr:from>
        <xdr:to>
          <xdr:col>3</xdr:col>
          <xdr:colOff>541020</xdr:colOff>
          <xdr:row>4</xdr:row>
          <xdr:rowOff>312420</xdr:rowOff>
        </xdr:to>
        <xdr:sp macro="" textlink="">
          <xdr:nvSpPr>
            <xdr:cNvPr id="70661" name="Check Box 5" hidden="1">
              <a:extLst>
                <a:ext uri="{63B3BB69-23CF-44E3-9099-C40C66FF867C}">
                  <a14:compatExt spid="_x0000_s70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8</xdr:row>
          <xdr:rowOff>106680</xdr:rowOff>
        </xdr:from>
        <xdr:to>
          <xdr:col>3</xdr:col>
          <xdr:colOff>944880</xdr:colOff>
          <xdr:row>8</xdr:row>
          <xdr:rowOff>373380</xdr:rowOff>
        </xdr:to>
        <xdr:sp macro="" textlink="">
          <xdr:nvSpPr>
            <xdr:cNvPr id="70662" name="Check Box 6" hidden="1">
              <a:extLst>
                <a:ext uri="{63B3BB69-23CF-44E3-9099-C40C66FF867C}">
                  <a14:compatExt spid="_x0000_s70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twoCellAnchor>
    <xdr:from>
      <xdr:col>5</xdr:col>
      <xdr:colOff>0</xdr:colOff>
      <xdr:row>3</xdr:row>
      <xdr:rowOff>201660</xdr:rowOff>
    </xdr:from>
    <xdr:to>
      <xdr:col>7</xdr:col>
      <xdr:colOff>518160</xdr:colOff>
      <xdr:row>5</xdr:row>
      <xdr:rowOff>85726</xdr:rowOff>
    </xdr:to>
    <xdr:sp macro="" textlink="">
      <xdr:nvSpPr>
        <xdr:cNvPr id="19" name="Rounded Rectangle 18">
          <a:hlinkClick xmlns:r="http://schemas.openxmlformats.org/officeDocument/2006/relationships" r:id="rId1"/>
        </xdr:cNvPr>
        <xdr:cNvSpPr/>
      </xdr:nvSpPr>
      <xdr:spPr>
        <a:xfrm>
          <a:off x="6391275" y="1058910"/>
          <a:ext cx="1737360" cy="798466"/>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Metacognition </a:t>
          </a:r>
          <a:r>
            <a:rPr lang="en-US" sz="1400" b="0" baseline="0">
              <a:solidFill>
                <a:schemeClr val="accent5">
                  <a:lumMod val="50000"/>
                </a:schemeClr>
              </a:solidFill>
            </a:rPr>
            <a:t>Practice Profile</a:t>
          </a:r>
          <a:endParaRPr lang="en-US" sz="1400" b="0">
            <a:solidFill>
              <a:schemeClr val="accent5">
                <a:lumMod val="50000"/>
              </a:schemeClr>
            </a:solidFill>
          </a:endParaRPr>
        </a:p>
      </xdr:txBody>
    </xdr:sp>
    <xdr:clientData/>
  </xdr:twoCellAnchor>
  <xdr:twoCellAnchor>
    <xdr:from>
      <xdr:col>5</xdr:col>
      <xdr:colOff>0</xdr:colOff>
      <xdr:row>6</xdr:row>
      <xdr:rowOff>38100</xdr:rowOff>
    </xdr:from>
    <xdr:to>
      <xdr:col>7</xdr:col>
      <xdr:colOff>518160</xdr:colOff>
      <xdr:row>7</xdr:row>
      <xdr:rowOff>133350</xdr:rowOff>
    </xdr:to>
    <xdr:sp macro="" textlink="">
      <xdr:nvSpPr>
        <xdr:cNvPr id="20" name="Rounded Rectangle 19">
          <a:hlinkClick xmlns:r="http://schemas.openxmlformats.org/officeDocument/2006/relationships" r:id="rId2"/>
        </xdr:cNvPr>
        <xdr:cNvSpPr/>
      </xdr:nvSpPr>
      <xdr:spPr>
        <a:xfrm>
          <a:off x="6391275" y="2000250"/>
          <a:ext cx="1737360" cy="504825"/>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5</xdr:col>
      <xdr:colOff>0</xdr:colOff>
      <xdr:row>2</xdr:row>
      <xdr:rowOff>0</xdr:rowOff>
    </xdr:from>
    <xdr:to>
      <xdr:col>7</xdr:col>
      <xdr:colOff>518160</xdr:colOff>
      <xdr:row>3</xdr:row>
      <xdr:rowOff>66675</xdr:rowOff>
    </xdr:to>
    <xdr:sp macro="" textlink="">
      <xdr:nvSpPr>
        <xdr:cNvPr id="21" name="Rounded Rectangle 20">
          <a:hlinkClick xmlns:r="http://schemas.openxmlformats.org/officeDocument/2006/relationships" r:id="rId3"/>
        </xdr:cNvPr>
        <xdr:cNvSpPr/>
      </xdr:nvSpPr>
      <xdr:spPr>
        <a:xfrm>
          <a:off x="6391275" y="438150"/>
          <a:ext cx="1737360" cy="485775"/>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editAs="oneCell">
    <xdr:from>
      <xdr:col>7</xdr:col>
      <xdr:colOff>276226</xdr:colOff>
      <xdr:row>2</xdr:row>
      <xdr:rowOff>314325</xdr:rowOff>
    </xdr:from>
    <xdr:to>
      <xdr:col>7</xdr:col>
      <xdr:colOff>459106</xdr:colOff>
      <xdr:row>3</xdr:row>
      <xdr:rowOff>36957</xdr:rowOff>
    </xdr:to>
    <xdr:pic>
      <xdr:nvPicPr>
        <xdr:cNvPr id="22" name="Picture 21"/>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677" b="27618"/>
        <a:stretch/>
      </xdr:blipFill>
      <xdr:spPr>
        <a:xfrm>
          <a:off x="7886701" y="752475"/>
          <a:ext cx="182880" cy="14173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7</xdr:col>
      <xdr:colOff>0</xdr:colOff>
      <xdr:row>4</xdr:row>
      <xdr:rowOff>363584</xdr:rowOff>
    </xdr:from>
    <xdr:to>
      <xdr:col>9</xdr:col>
      <xdr:colOff>518160</xdr:colOff>
      <xdr:row>5</xdr:row>
      <xdr:rowOff>373871</xdr:rowOff>
    </xdr:to>
    <xdr:sp macro="" textlink="">
      <xdr:nvSpPr>
        <xdr:cNvPr id="2" name="Rounded Rectangle 1">
          <a:hlinkClick xmlns:r="http://schemas.openxmlformats.org/officeDocument/2006/relationships" r:id="rId1"/>
        </xdr:cNvPr>
        <xdr:cNvSpPr/>
      </xdr:nvSpPr>
      <xdr:spPr>
        <a:xfrm>
          <a:off x="8686800" y="1354184"/>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baseline="0">
              <a:solidFill>
                <a:schemeClr val="accent5">
                  <a:lumMod val="50000"/>
                </a:schemeClr>
              </a:solidFill>
            </a:rPr>
            <a:t>Metacognition</a:t>
          </a:r>
          <a:br>
            <a:rPr lang="en-US" sz="1400" b="0" baseline="0">
              <a:solidFill>
                <a:schemeClr val="accent5">
                  <a:lumMod val="50000"/>
                </a:schemeClr>
              </a:solidFill>
            </a:rPr>
          </a:br>
          <a:r>
            <a:rPr lang="en-US" sz="1400" b="0" baseline="0">
              <a:solidFill>
                <a:schemeClr val="accent5">
                  <a:lumMod val="50000"/>
                </a:schemeClr>
              </a:solidFill>
            </a:rPr>
            <a:t>Self-Assessment</a:t>
          </a:r>
          <a:endParaRPr lang="en-US" sz="1400" b="0">
            <a:solidFill>
              <a:schemeClr val="accent5">
                <a:lumMod val="50000"/>
              </a:schemeClr>
            </a:solidFill>
          </a:endParaRPr>
        </a:p>
      </xdr:txBody>
    </xdr:sp>
    <xdr:clientData/>
  </xdr:twoCellAnchor>
  <xdr:twoCellAnchor>
    <xdr:from>
      <xdr:col>7</xdr:col>
      <xdr:colOff>0</xdr:colOff>
      <xdr:row>5</xdr:row>
      <xdr:rowOff>476250</xdr:rowOff>
    </xdr:from>
    <xdr:to>
      <xdr:col>9</xdr:col>
      <xdr:colOff>518160</xdr:colOff>
      <xdr:row>5</xdr:row>
      <xdr:rowOff>1133475</xdr:rowOff>
    </xdr:to>
    <xdr:sp macro="" textlink="">
      <xdr:nvSpPr>
        <xdr:cNvPr id="3" name="Rounded Rectangle 2">
          <a:hlinkClick xmlns:r="http://schemas.openxmlformats.org/officeDocument/2006/relationships" r:id="rId2"/>
        </xdr:cNvPr>
        <xdr:cNvSpPr/>
      </xdr:nvSpPr>
      <xdr:spPr>
        <a:xfrm>
          <a:off x="8448675" y="2181225"/>
          <a:ext cx="1737360" cy="657225"/>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7</xdr:col>
      <xdr:colOff>0</xdr:colOff>
      <xdr:row>2</xdr:row>
      <xdr:rowOff>0</xdr:rowOff>
    </xdr:from>
    <xdr:to>
      <xdr:col>9</xdr:col>
      <xdr:colOff>518160</xdr:colOff>
      <xdr:row>4</xdr:row>
      <xdr:rowOff>267462</xdr:rowOff>
    </xdr:to>
    <xdr:sp macro="" textlink="">
      <xdr:nvSpPr>
        <xdr:cNvPr id="4" name="Rounded Rectangle 3">
          <a:hlinkClick xmlns:r="http://schemas.openxmlformats.org/officeDocument/2006/relationships" r:id="rId3"/>
        </xdr:cNvPr>
        <xdr:cNvSpPr/>
      </xdr:nvSpPr>
      <xdr:spPr>
        <a:xfrm>
          <a:off x="8686800" y="5905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editAs="oneCell">
    <xdr:from>
      <xdr:col>9</xdr:col>
      <xdr:colOff>228601</xdr:colOff>
      <xdr:row>4</xdr:row>
      <xdr:rowOff>66675</xdr:rowOff>
    </xdr:from>
    <xdr:to>
      <xdr:col>9</xdr:col>
      <xdr:colOff>411481</xdr:colOff>
      <xdr:row>4</xdr:row>
      <xdr:rowOff>208407</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75677" b="27618"/>
        <a:stretch/>
      </xdr:blipFill>
      <xdr:spPr>
        <a:xfrm>
          <a:off x="10134601" y="1057275"/>
          <a:ext cx="182880" cy="1417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518160</xdr:colOff>
      <xdr:row>3</xdr:row>
      <xdr:rowOff>477012</xdr:rowOff>
    </xdr:to>
    <xdr:sp macro="" textlink="">
      <xdr:nvSpPr>
        <xdr:cNvPr id="2" name="Rounded Rectangle 1">
          <a:hlinkClick xmlns:r="http://schemas.openxmlformats.org/officeDocument/2006/relationships" r:id="rId1"/>
        </xdr:cNvPr>
        <xdr:cNvSpPr/>
      </xdr:nvSpPr>
      <xdr:spPr>
        <a:xfrm>
          <a:off x="8353425" y="704850"/>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editAs="oneCell">
    <xdr:from>
      <xdr:col>12</xdr:col>
      <xdr:colOff>228601</xdr:colOff>
      <xdr:row>3</xdr:row>
      <xdr:rowOff>276225</xdr:rowOff>
    </xdr:from>
    <xdr:to>
      <xdr:col>12</xdr:col>
      <xdr:colOff>411481</xdr:colOff>
      <xdr:row>3</xdr:row>
      <xdr:rowOff>417957</xdr:rowOff>
    </xdr:to>
    <xdr:pic>
      <xdr:nvPicPr>
        <xdr:cNvPr id="3" name="Pictur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5677" b="27618"/>
        <a:stretch/>
      </xdr:blipFill>
      <xdr:spPr>
        <a:xfrm>
          <a:off x="9801226" y="1171575"/>
          <a:ext cx="182880" cy="1417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9</xdr:row>
          <xdr:rowOff>175260</xdr:rowOff>
        </xdr:from>
        <xdr:to>
          <xdr:col>3</xdr:col>
          <xdr:colOff>541020</xdr:colOff>
          <xdr:row>11</xdr:row>
          <xdr:rowOff>7620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175260</xdr:rowOff>
        </xdr:from>
        <xdr:to>
          <xdr:col>3</xdr:col>
          <xdr:colOff>944880</xdr:colOff>
          <xdr:row>14</xdr:row>
          <xdr:rowOff>7620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13</xdr:row>
          <xdr:rowOff>175260</xdr:rowOff>
        </xdr:from>
        <xdr:to>
          <xdr:col>3</xdr:col>
          <xdr:colOff>944880</xdr:colOff>
          <xdr:row>15</xdr:row>
          <xdr:rowOff>7620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15</xdr:row>
          <xdr:rowOff>182880</xdr:rowOff>
        </xdr:from>
        <xdr:to>
          <xdr:col>3</xdr:col>
          <xdr:colOff>944880</xdr:colOff>
          <xdr:row>17</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14</xdr:row>
          <xdr:rowOff>182880</xdr:rowOff>
        </xdr:from>
        <xdr:to>
          <xdr:col>3</xdr:col>
          <xdr:colOff>944880</xdr:colOff>
          <xdr:row>16</xdr:row>
          <xdr:rowOff>22860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16</xdr:row>
          <xdr:rowOff>182880</xdr:rowOff>
        </xdr:from>
        <xdr:to>
          <xdr:col>3</xdr:col>
          <xdr:colOff>944880</xdr:colOff>
          <xdr:row>18</xdr:row>
          <xdr:rowOff>22860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17</xdr:row>
          <xdr:rowOff>175260</xdr:rowOff>
        </xdr:from>
        <xdr:to>
          <xdr:col>3</xdr:col>
          <xdr:colOff>944880</xdr:colOff>
          <xdr:row>19</xdr:row>
          <xdr:rowOff>7620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18</xdr:row>
          <xdr:rowOff>182880</xdr:rowOff>
        </xdr:from>
        <xdr:to>
          <xdr:col>3</xdr:col>
          <xdr:colOff>944880</xdr:colOff>
          <xdr:row>20</xdr:row>
          <xdr:rowOff>22860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24</xdr:row>
          <xdr:rowOff>175260</xdr:rowOff>
        </xdr:from>
        <xdr:to>
          <xdr:col>3</xdr:col>
          <xdr:colOff>944880</xdr:colOff>
          <xdr:row>26</xdr:row>
          <xdr:rowOff>7620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23</xdr:row>
          <xdr:rowOff>175260</xdr:rowOff>
        </xdr:from>
        <xdr:to>
          <xdr:col>3</xdr:col>
          <xdr:colOff>944880</xdr:colOff>
          <xdr:row>25</xdr:row>
          <xdr:rowOff>7620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25</xdr:row>
          <xdr:rowOff>175260</xdr:rowOff>
        </xdr:from>
        <xdr:to>
          <xdr:col>3</xdr:col>
          <xdr:colOff>944880</xdr:colOff>
          <xdr:row>27</xdr:row>
          <xdr:rowOff>7620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26</xdr:row>
          <xdr:rowOff>175260</xdr:rowOff>
        </xdr:from>
        <xdr:to>
          <xdr:col>3</xdr:col>
          <xdr:colOff>944880</xdr:colOff>
          <xdr:row>28</xdr:row>
          <xdr:rowOff>7620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27</xdr:row>
          <xdr:rowOff>175260</xdr:rowOff>
        </xdr:from>
        <xdr:to>
          <xdr:col>3</xdr:col>
          <xdr:colOff>944880</xdr:colOff>
          <xdr:row>29</xdr:row>
          <xdr:rowOff>7620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28</xdr:row>
          <xdr:rowOff>175260</xdr:rowOff>
        </xdr:from>
        <xdr:to>
          <xdr:col>3</xdr:col>
          <xdr:colOff>944880</xdr:colOff>
          <xdr:row>29</xdr:row>
          <xdr:rowOff>198120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20</xdr:row>
          <xdr:rowOff>175260</xdr:rowOff>
        </xdr:from>
        <xdr:to>
          <xdr:col>3</xdr:col>
          <xdr:colOff>944880</xdr:colOff>
          <xdr:row>22</xdr:row>
          <xdr:rowOff>22860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30</xdr:row>
          <xdr:rowOff>0</xdr:rowOff>
        </xdr:from>
        <xdr:to>
          <xdr:col>3</xdr:col>
          <xdr:colOff>944880</xdr:colOff>
          <xdr:row>30</xdr:row>
          <xdr:rowOff>213360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31</xdr:row>
          <xdr:rowOff>0</xdr:rowOff>
        </xdr:from>
        <xdr:to>
          <xdr:col>3</xdr:col>
          <xdr:colOff>944880</xdr:colOff>
          <xdr:row>32</xdr:row>
          <xdr:rowOff>30480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32</xdr:row>
          <xdr:rowOff>0</xdr:rowOff>
        </xdr:from>
        <xdr:to>
          <xdr:col>3</xdr:col>
          <xdr:colOff>944880</xdr:colOff>
          <xdr:row>33</xdr:row>
          <xdr:rowOff>22860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35</xdr:row>
          <xdr:rowOff>175260</xdr:rowOff>
        </xdr:from>
        <xdr:to>
          <xdr:col>3</xdr:col>
          <xdr:colOff>944880</xdr:colOff>
          <xdr:row>37</xdr:row>
          <xdr:rowOff>7620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36</xdr:row>
          <xdr:rowOff>175260</xdr:rowOff>
        </xdr:from>
        <xdr:to>
          <xdr:col>3</xdr:col>
          <xdr:colOff>944880</xdr:colOff>
          <xdr:row>38</xdr:row>
          <xdr:rowOff>7620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37</xdr:row>
          <xdr:rowOff>175260</xdr:rowOff>
        </xdr:from>
        <xdr:to>
          <xdr:col>3</xdr:col>
          <xdr:colOff>944880</xdr:colOff>
          <xdr:row>39</xdr:row>
          <xdr:rowOff>7620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38</xdr:row>
          <xdr:rowOff>175260</xdr:rowOff>
        </xdr:from>
        <xdr:to>
          <xdr:col>3</xdr:col>
          <xdr:colOff>944880</xdr:colOff>
          <xdr:row>40</xdr:row>
          <xdr:rowOff>7620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39</xdr:row>
          <xdr:rowOff>175260</xdr:rowOff>
        </xdr:from>
        <xdr:to>
          <xdr:col>3</xdr:col>
          <xdr:colOff>944880</xdr:colOff>
          <xdr:row>41</xdr:row>
          <xdr:rowOff>7620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40</xdr:row>
          <xdr:rowOff>175260</xdr:rowOff>
        </xdr:from>
        <xdr:to>
          <xdr:col>3</xdr:col>
          <xdr:colOff>944880</xdr:colOff>
          <xdr:row>42</xdr:row>
          <xdr:rowOff>7620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41</xdr:row>
          <xdr:rowOff>175260</xdr:rowOff>
        </xdr:from>
        <xdr:to>
          <xdr:col>3</xdr:col>
          <xdr:colOff>944880</xdr:colOff>
          <xdr:row>43</xdr:row>
          <xdr:rowOff>7620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twoCellAnchor>
    <xdr:from>
      <xdr:col>22</xdr:col>
      <xdr:colOff>358140</xdr:colOff>
      <xdr:row>4</xdr:row>
      <xdr:rowOff>39734</xdr:rowOff>
    </xdr:from>
    <xdr:to>
      <xdr:col>25</xdr:col>
      <xdr:colOff>251460</xdr:colOff>
      <xdr:row>7</xdr:row>
      <xdr:rowOff>135746</xdr:rowOff>
    </xdr:to>
    <xdr:sp macro="" textlink="">
      <xdr:nvSpPr>
        <xdr:cNvPr id="29" name="Rounded Rectangle 28">
          <a:hlinkClick xmlns:r="http://schemas.openxmlformats.org/officeDocument/2006/relationships" r:id="rId1"/>
        </xdr:cNvPr>
        <xdr:cNvSpPr/>
      </xdr:nvSpPr>
      <xdr:spPr>
        <a:xfrm>
          <a:off x="7749540" y="824594"/>
          <a:ext cx="1767840" cy="64465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CT</a:t>
          </a:r>
          <a:r>
            <a:rPr lang="en-US" sz="1400" b="0" baseline="0">
              <a:solidFill>
                <a:schemeClr val="accent5">
                  <a:lumMod val="50000"/>
                </a:schemeClr>
              </a:solidFill>
            </a:rPr>
            <a:t> Practice Profile</a:t>
          </a:r>
          <a:endParaRPr lang="en-US" sz="1400" b="0">
            <a:solidFill>
              <a:schemeClr val="accent5">
                <a:lumMod val="50000"/>
              </a:schemeClr>
            </a:solidFill>
          </a:endParaRPr>
        </a:p>
      </xdr:txBody>
    </xdr:sp>
    <xdr:clientData/>
  </xdr:twoCellAnchor>
  <xdr:twoCellAnchor>
    <xdr:from>
      <xdr:col>22</xdr:col>
      <xdr:colOff>358140</xdr:colOff>
      <xdr:row>12</xdr:row>
      <xdr:rowOff>19050</xdr:rowOff>
    </xdr:from>
    <xdr:to>
      <xdr:col>25</xdr:col>
      <xdr:colOff>251460</xdr:colOff>
      <xdr:row>15</xdr:row>
      <xdr:rowOff>91109</xdr:rowOff>
    </xdr:to>
    <xdr:sp macro="" textlink="">
      <xdr:nvSpPr>
        <xdr:cNvPr id="30" name="Rounded Rectangle 29">
          <a:hlinkClick xmlns:r="http://schemas.openxmlformats.org/officeDocument/2006/relationships" r:id="rId2"/>
        </xdr:cNvPr>
        <xdr:cNvSpPr/>
      </xdr:nvSpPr>
      <xdr:spPr>
        <a:xfrm>
          <a:off x="7749540" y="2266950"/>
          <a:ext cx="1767840" cy="62069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22</xdr:col>
      <xdr:colOff>358140</xdr:colOff>
      <xdr:row>0</xdr:row>
      <xdr:rowOff>95250</xdr:rowOff>
    </xdr:from>
    <xdr:to>
      <xdr:col>25</xdr:col>
      <xdr:colOff>251460</xdr:colOff>
      <xdr:row>3</xdr:row>
      <xdr:rowOff>134112</xdr:rowOff>
    </xdr:to>
    <xdr:sp macro="" textlink="">
      <xdr:nvSpPr>
        <xdr:cNvPr id="32" name="Rounded Rectangle 31">
          <a:hlinkClick xmlns:r="http://schemas.openxmlformats.org/officeDocument/2006/relationships" r:id="rId3"/>
        </xdr:cNvPr>
        <xdr:cNvSpPr/>
      </xdr:nvSpPr>
      <xdr:spPr>
        <a:xfrm>
          <a:off x="7749540" y="95250"/>
          <a:ext cx="1767840" cy="64084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xdr:from>
      <xdr:col>22</xdr:col>
      <xdr:colOff>358140</xdr:colOff>
      <xdr:row>8</xdr:row>
      <xdr:rowOff>41368</xdr:rowOff>
    </xdr:from>
    <xdr:to>
      <xdr:col>25</xdr:col>
      <xdr:colOff>251460</xdr:colOff>
      <xdr:row>11</xdr:row>
      <xdr:rowOff>113427</xdr:rowOff>
    </xdr:to>
    <xdr:sp macro="" textlink="">
      <xdr:nvSpPr>
        <xdr:cNvPr id="33" name="Rounded Rectangle 32">
          <a:hlinkClick xmlns:r="http://schemas.openxmlformats.org/officeDocument/2006/relationships" r:id="rId4"/>
        </xdr:cNvPr>
        <xdr:cNvSpPr/>
      </xdr:nvSpPr>
      <xdr:spPr>
        <a:xfrm>
          <a:off x="7749540" y="1557748"/>
          <a:ext cx="1767840" cy="620699"/>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DBDM</a:t>
          </a:r>
          <a:endParaRPr lang="en-US" sz="1400">
            <a:solidFill>
              <a:schemeClr val="accent5">
                <a:lumMod val="50000"/>
              </a:schemeClr>
            </a:solidFill>
          </a:endParaRPr>
        </a:p>
      </xdr:txBody>
    </xdr:sp>
    <xdr:clientData/>
  </xdr:twoCellAnchor>
  <xdr:twoCellAnchor editAs="oneCell">
    <xdr:from>
      <xdr:col>24</xdr:col>
      <xdr:colOff>586741</xdr:colOff>
      <xdr:row>2</xdr:row>
      <xdr:rowOff>123825</xdr:rowOff>
    </xdr:from>
    <xdr:to>
      <xdr:col>25</xdr:col>
      <xdr:colOff>144781</xdr:colOff>
      <xdr:row>3</xdr:row>
      <xdr:rowOff>75057</xdr:rowOff>
    </xdr:to>
    <xdr:pic>
      <xdr:nvPicPr>
        <xdr:cNvPr id="34" name="Picture 33"/>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9227821" y="542925"/>
          <a:ext cx="182880" cy="1341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45720</xdr:colOff>
          <xdr:row>19</xdr:row>
          <xdr:rowOff>175260</xdr:rowOff>
        </xdr:from>
        <xdr:to>
          <xdr:col>3</xdr:col>
          <xdr:colOff>944880</xdr:colOff>
          <xdr:row>21</xdr:row>
          <xdr:rowOff>22860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257175</xdr:colOff>
      <xdr:row>7</xdr:row>
      <xdr:rowOff>234044</xdr:rowOff>
    </xdr:from>
    <xdr:to>
      <xdr:col>14</xdr:col>
      <xdr:colOff>165735</xdr:colOff>
      <xdr:row>7</xdr:row>
      <xdr:rowOff>941561</xdr:rowOff>
    </xdr:to>
    <xdr:sp macro="" textlink="">
      <xdr:nvSpPr>
        <xdr:cNvPr id="2" name="Rounded Rectangle 1">
          <a:hlinkClick xmlns:r="http://schemas.openxmlformats.org/officeDocument/2006/relationships" r:id="rId1"/>
        </xdr:cNvPr>
        <xdr:cNvSpPr/>
      </xdr:nvSpPr>
      <xdr:spPr>
        <a:xfrm>
          <a:off x="9705975" y="5750924"/>
          <a:ext cx="1783080" cy="707517"/>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CT</a:t>
          </a:r>
          <a:r>
            <a:rPr lang="en-US" sz="1400" b="0" baseline="0">
              <a:solidFill>
                <a:schemeClr val="accent5">
                  <a:lumMod val="50000"/>
                </a:schemeClr>
              </a:solidFill>
            </a:rPr>
            <a:t> Self-Assessment</a:t>
          </a:r>
          <a:endParaRPr lang="en-US" sz="1400" b="0">
            <a:solidFill>
              <a:schemeClr val="accent5">
                <a:lumMod val="50000"/>
              </a:schemeClr>
            </a:solidFill>
          </a:endParaRPr>
        </a:p>
      </xdr:txBody>
    </xdr:sp>
    <xdr:clientData/>
  </xdr:twoCellAnchor>
  <xdr:twoCellAnchor>
    <xdr:from>
      <xdr:col>11</xdr:col>
      <xdr:colOff>257175</xdr:colOff>
      <xdr:row>7</xdr:row>
      <xdr:rowOff>1830705</xdr:rowOff>
    </xdr:from>
    <xdr:to>
      <xdr:col>14</xdr:col>
      <xdr:colOff>165735</xdr:colOff>
      <xdr:row>8</xdr:row>
      <xdr:rowOff>321614</xdr:rowOff>
    </xdr:to>
    <xdr:sp macro="" textlink="">
      <xdr:nvSpPr>
        <xdr:cNvPr id="3" name="Rounded Rectangle 2">
          <a:hlinkClick xmlns:r="http://schemas.openxmlformats.org/officeDocument/2006/relationships" r:id="rId2"/>
        </xdr:cNvPr>
        <xdr:cNvSpPr/>
      </xdr:nvSpPr>
      <xdr:spPr>
        <a:xfrm>
          <a:off x="9705975" y="7347585"/>
          <a:ext cx="1783080" cy="70832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11</xdr:col>
      <xdr:colOff>257175</xdr:colOff>
      <xdr:row>6</xdr:row>
      <xdr:rowOff>270510</xdr:rowOff>
    </xdr:from>
    <xdr:to>
      <xdr:col>14</xdr:col>
      <xdr:colOff>165735</xdr:colOff>
      <xdr:row>7</xdr:row>
      <xdr:rowOff>137922</xdr:rowOff>
    </xdr:to>
    <xdr:sp macro="" textlink="">
      <xdr:nvSpPr>
        <xdr:cNvPr id="4" name="Rounded Rectangle 3">
          <a:hlinkClick xmlns:r="http://schemas.openxmlformats.org/officeDocument/2006/relationships" r:id="rId3"/>
        </xdr:cNvPr>
        <xdr:cNvSpPr/>
      </xdr:nvSpPr>
      <xdr:spPr>
        <a:xfrm>
          <a:off x="9705975" y="4987290"/>
          <a:ext cx="178308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xdr:from>
      <xdr:col>11</xdr:col>
      <xdr:colOff>257175</xdr:colOff>
      <xdr:row>7</xdr:row>
      <xdr:rowOff>1037683</xdr:rowOff>
    </xdr:from>
    <xdr:to>
      <xdr:col>14</xdr:col>
      <xdr:colOff>165735</xdr:colOff>
      <xdr:row>7</xdr:row>
      <xdr:rowOff>1734582</xdr:rowOff>
    </xdr:to>
    <xdr:sp macro="" textlink="">
      <xdr:nvSpPr>
        <xdr:cNvPr id="5" name="Rounded Rectangle 4">
          <a:hlinkClick xmlns:r="http://schemas.openxmlformats.org/officeDocument/2006/relationships" r:id="rId4"/>
        </xdr:cNvPr>
        <xdr:cNvSpPr/>
      </xdr:nvSpPr>
      <xdr:spPr>
        <a:xfrm>
          <a:off x="9705975" y="6554563"/>
          <a:ext cx="1783080" cy="696899"/>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DBDM</a:t>
          </a:r>
          <a:endParaRPr lang="en-US" sz="1400">
            <a:solidFill>
              <a:schemeClr val="accent5">
                <a:lumMod val="50000"/>
              </a:schemeClr>
            </a:solidFill>
          </a:endParaRPr>
        </a:p>
      </xdr:txBody>
    </xdr:sp>
    <xdr:clientData/>
  </xdr:twoCellAnchor>
  <xdr:twoCellAnchor editAs="oneCell">
    <xdr:from>
      <xdr:col>13</xdr:col>
      <xdr:colOff>485776</xdr:colOff>
      <xdr:row>6</xdr:row>
      <xdr:rowOff>737235</xdr:rowOff>
    </xdr:from>
    <xdr:to>
      <xdr:col>14</xdr:col>
      <xdr:colOff>59056</xdr:colOff>
      <xdr:row>7</xdr:row>
      <xdr:rowOff>139827</xdr:rowOff>
    </xdr:to>
    <xdr:pic>
      <xdr:nvPicPr>
        <xdr:cNvPr id="6" name="Picture 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11184256" y="5454015"/>
          <a:ext cx="198120" cy="1417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11</xdr:row>
          <xdr:rowOff>99060</xdr:rowOff>
        </xdr:from>
        <xdr:to>
          <xdr:col>3</xdr:col>
          <xdr:colOff>944880</xdr:colOff>
          <xdr:row>11</xdr:row>
          <xdr:rowOff>312420</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106680</xdr:rowOff>
        </xdr:from>
        <xdr:to>
          <xdr:col>3</xdr:col>
          <xdr:colOff>944880</xdr:colOff>
          <xdr:row>12</xdr:row>
          <xdr:rowOff>327660</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14</xdr:row>
          <xdr:rowOff>30480</xdr:rowOff>
        </xdr:from>
        <xdr:to>
          <xdr:col>3</xdr:col>
          <xdr:colOff>944880</xdr:colOff>
          <xdr:row>14</xdr:row>
          <xdr:rowOff>259080</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13</xdr:row>
          <xdr:rowOff>60960</xdr:rowOff>
        </xdr:from>
        <xdr:to>
          <xdr:col>3</xdr:col>
          <xdr:colOff>944880</xdr:colOff>
          <xdr:row>13</xdr:row>
          <xdr:rowOff>274320</xdr:rowOff>
        </xdr:to>
        <xdr:sp macro="" textlink="">
          <xdr:nvSpPr>
            <xdr:cNvPr id="54278" name="Check Box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15</xdr:row>
          <xdr:rowOff>76200</xdr:rowOff>
        </xdr:from>
        <xdr:to>
          <xdr:col>3</xdr:col>
          <xdr:colOff>944880</xdr:colOff>
          <xdr:row>15</xdr:row>
          <xdr:rowOff>297180</xdr:rowOff>
        </xdr:to>
        <xdr:sp macro="" textlink="">
          <xdr:nvSpPr>
            <xdr:cNvPr id="54279" name="Check Box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22</xdr:row>
          <xdr:rowOff>22860</xdr:rowOff>
        </xdr:from>
        <xdr:to>
          <xdr:col>3</xdr:col>
          <xdr:colOff>944880</xdr:colOff>
          <xdr:row>22</xdr:row>
          <xdr:rowOff>236220</xdr:rowOff>
        </xdr:to>
        <xdr:sp macro="" textlink="">
          <xdr:nvSpPr>
            <xdr:cNvPr id="54282" name="Check Box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21</xdr:row>
          <xdr:rowOff>175260</xdr:rowOff>
        </xdr:from>
        <xdr:to>
          <xdr:col>3</xdr:col>
          <xdr:colOff>944880</xdr:colOff>
          <xdr:row>21</xdr:row>
          <xdr:rowOff>388620</xdr:rowOff>
        </xdr:to>
        <xdr:sp macro="" textlink="">
          <xdr:nvSpPr>
            <xdr:cNvPr id="54283" name="Check Box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23</xdr:row>
          <xdr:rowOff>38100</xdr:rowOff>
        </xdr:from>
        <xdr:to>
          <xdr:col>3</xdr:col>
          <xdr:colOff>944880</xdr:colOff>
          <xdr:row>23</xdr:row>
          <xdr:rowOff>259080</xdr:rowOff>
        </xdr:to>
        <xdr:sp macro="" textlink="">
          <xdr:nvSpPr>
            <xdr:cNvPr id="54284" name="Check Box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24</xdr:row>
          <xdr:rowOff>0</xdr:rowOff>
        </xdr:from>
        <xdr:to>
          <xdr:col>3</xdr:col>
          <xdr:colOff>944880</xdr:colOff>
          <xdr:row>24</xdr:row>
          <xdr:rowOff>220980</xdr:rowOff>
        </xdr:to>
        <xdr:sp macro="" textlink="">
          <xdr:nvSpPr>
            <xdr:cNvPr id="54285" name="Check Box 13" hidden="1">
              <a:extLst>
                <a:ext uri="{63B3BB69-23CF-44E3-9099-C40C66FF867C}">
                  <a14:compatExt spid="_x0000_s5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25</xdr:row>
          <xdr:rowOff>0</xdr:rowOff>
        </xdr:from>
        <xdr:to>
          <xdr:col>3</xdr:col>
          <xdr:colOff>944880</xdr:colOff>
          <xdr:row>25</xdr:row>
          <xdr:rowOff>220980</xdr:rowOff>
        </xdr:to>
        <xdr:sp macro="" textlink="">
          <xdr:nvSpPr>
            <xdr:cNvPr id="54286" name="Check Box 14" hidden="1">
              <a:extLst>
                <a:ext uri="{63B3BB69-23CF-44E3-9099-C40C66FF867C}">
                  <a14:compatExt spid="_x0000_s5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26</xdr:row>
          <xdr:rowOff>22860</xdr:rowOff>
        </xdr:from>
        <xdr:to>
          <xdr:col>3</xdr:col>
          <xdr:colOff>944880</xdr:colOff>
          <xdr:row>26</xdr:row>
          <xdr:rowOff>236220</xdr:rowOff>
        </xdr:to>
        <xdr:sp macro="" textlink="">
          <xdr:nvSpPr>
            <xdr:cNvPr id="54287" name="Check Box 15" hidden="1">
              <a:extLst>
                <a:ext uri="{63B3BB69-23CF-44E3-9099-C40C66FF867C}">
                  <a14:compatExt spid="_x0000_s5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18</xdr:row>
          <xdr:rowOff>190500</xdr:rowOff>
        </xdr:from>
        <xdr:to>
          <xdr:col>3</xdr:col>
          <xdr:colOff>944880</xdr:colOff>
          <xdr:row>18</xdr:row>
          <xdr:rowOff>411480</xdr:rowOff>
        </xdr:to>
        <xdr:sp macro="" textlink="">
          <xdr:nvSpPr>
            <xdr:cNvPr id="54288" name="Check Box 16" hidden="1">
              <a:extLst>
                <a:ext uri="{63B3BB69-23CF-44E3-9099-C40C66FF867C}">
                  <a14:compatExt spid="_x0000_s5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28</xdr:row>
          <xdr:rowOff>175260</xdr:rowOff>
        </xdr:from>
        <xdr:to>
          <xdr:col>3</xdr:col>
          <xdr:colOff>944880</xdr:colOff>
          <xdr:row>29</xdr:row>
          <xdr:rowOff>198120</xdr:rowOff>
        </xdr:to>
        <xdr:sp macro="" textlink="">
          <xdr:nvSpPr>
            <xdr:cNvPr id="54289" name="Check Box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30</xdr:row>
          <xdr:rowOff>0</xdr:rowOff>
        </xdr:from>
        <xdr:to>
          <xdr:col>3</xdr:col>
          <xdr:colOff>944880</xdr:colOff>
          <xdr:row>30</xdr:row>
          <xdr:rowOff>220980</xdr:rowOff>
        </xdr:to>
        <xdr:sp macro="" textlink="">
          <xdr:nvSpPr>
            <xdr:cNvPr id="54290" name="Check Box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twoCellAnchor>
    <xdr:from>
      <xdr:col>16</xdr:col>
      <xdr:colOff>382905</xdr:colOff>
      <xdr:row>3</xdr:row>
      <xdr:rowOff>293100</xdr:rowOff>
    </xdr:from>
    <xdr:to>
      <xdr:col>19</xdr:col>
      <xdr:colOff>289560</xdr:colOff>
      <xdr:row>5</xdr:row>
      <xdr:rowOff>171451</xdr:rowOff>
    </xdr:to>
    <xdr:sp macro="" textlink="">
      <xdr:nvSpPr>
        <xdr:cNvPr id="34" name="Rounded Rectangle 33">
          <a:hlinkClick xmlns:r="http://schemas.openxmlformats.org/officeDocument/2006/relationships" r:id="rId1"/>
        </xdr:cNvPr>
        <xdr:cNvSpPr/>
      </xdr:nvSpPr>
      <xdr:spPr>
        <a:xfrm>
          <a:off x="7336155" y="1140825"/>
          <a:ext cx="1735455" cy="687976"/>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DBDM </a:t>
          </a:r>
          <a:r>
            <a:rPr lang="en-US" sz="1400" b="0" baseline="0">
              <a:solidFill>
                <a:schemeClr val="accent5">
                  <a:lumMod val="50000"/>
                </a:schemeClr>
              </a:solidFill>
            </a:rPr>
            <a:t>Practice Profile</a:t>
          </a:r>
          <a:endParaRPr lang="en-US" sz="1400" b="0">
            <a:solidFill>
              <a:schemeClr val="accent5">
                <a:lumMod val="50000"/>
              </a:schemeClr>
            </a:solidFill>
          </a:endParaRPr>
        </a:p>
      </xdr:txBody>
    </xdr:sp>
    <xdr:clientData/>
  </xdr:twoCellAnchor>
  <xdr:twoCellAnchor>
    <xdr:from>
      <xdr:col>16</xdr:col>
      <xdr:colOff>382905</xdr:colOff>
      <xdr:row>9</xdr:row>
      <xdr:rowOff>19050</xdr:rowOff>
    </xdr:from>
    <xdr:to>
      <xdr:col>19</xdr:col>
      <xdr:colOff>289560</xdr:colOff>
      <xdr:row>11</xdr:row>
      <xdr:rowOff>47625</xdr:rowOff>
    </xdr:to>
    <xdr:sp macro="" textlink="">
      <xdr:nvSpPr>
        <xdr:cNvPr id="35" name="Rounded Rectangle 34">
          <a:hlinkClick xmlns:r="http://schemas.openxmlformats.org/officeDocument/2006/relationships" r:id="rId2"/>
        </xdr:cNvPr>
        <xdr:cNvSpPr/>
      </xdr:nvSpPr>
      <xdr:spPr>
        <a:xfrm>
          <a:off x="7336155" y="2819400"/>
          <a:ext cx="1735455" cy="666750"/>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16</xdr:col>
      <xdr:colOff>382905</xdr:colOff>
      <xdr:row>1</xdr:row>
      <xdr:rowOff>121920</xdr:rowOff>
    </xdr:from>
    <xdr:to>
      <xdr:col>19</xdr:col>
      <xdr:colOff>289560</xdr:colOff>
      <xdr:row>3</xdr:row>
      <xdr:rowOff>196977</xdr:rowOff>
    </xdr:to>
    <xdr:sp macro="" textlink="">
      <xdr:nvSpPr>
        <xdr:cNvPr id="36" name="Rounded Rectangle 35">
          <a:hlinkClick xmlns:r="http://schemas.openxmlformats.org/officeDocument/2006/relationships" r:id="rId3"/>
        </xdr:cNvPr>
        <xdr:cNvSpPr/>
      </xdr:nvSpPr>
      <xdr:spPr>
        <a:xfrm>
          <a:off x="13969365" y="358140"/>
          <a:ext cx="1781175" cy="661797"/>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xdr:from>
      <xdr:col>16</xdr:col>
      <xdr:colOff>382905</xdr:colOff>
      <xdr:row>6</xdr:row>
      <xdr:rowOff>102329</xdr:rowOff>
    </xdr:from>
    <xdr:to>
      <xdr:col>19</xdr:col>
      <xdr:colOff>289560</xdr:colOff>
      <xdr:row>8</xdr:row>
      <xdr:rowOff>228601</xdr:rowOff>
    </xdr:to>
    <xdr:sp macro="" textlink="">
      <xdr:nvSpPr>
        <xdr:cNvPr id="37" name="Rounded Rectangle 36">
          <a:hlinkClick xmlns:r="http://schemas.openxmlformats.org/officeDocument/2006/relationships" r:id="rId4"/>
        </xdr:cNvPr>
        <xdr:cNvSpPr/>
      </xdr:nvSpPr>
      <xdr:spPr>
        <a:xfrm>
          <a:off x="7336155" y="1950179"/>
          <a:ext cx="1735455" cy="73587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CFA</a:t>
          </a:r>
          <a:endParaRPr lang="en-US" sz="1400">
            <a:solidFill>
              <a:schemeClr val="accent5">
                <a:lumMod val="50000"/>
              </a:schemeClr>
            </a:solidFill>
          </a:endParaRPr>
        </a:p>
      </xdr:txBody>
    </xdr:sp>
    <xdr:clientData/>
  </xdr:twoCellAnchor>
  <xdr:twoCellAnchor editAs="oneCell">
    <xdr:from>
      <xdr:col>19</xdr:col>
      <xdr:colOff>9526</xdr:colOff>
      <xdr:row>2</xdr:row>
      <xdr:rowOff>400050</xdr:rowOff>
    </xdr:from>
    <xdr:to>
      <xdr:col>19</xdr:col>
      <xdr:colOff>192406</xdr:colOff>
      <xdr:row>3</xdr:row>
      <xdr:rowOff>137922</xdr:rowOff>
    </xdr:to>
    <xdr:pic>
      <xdr:nvPicPr>
        <xdr:cNvPr id="38" name="Picture 37"/>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15470506" y="819150"/>
          <a:ext cx="182880" cy="1417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45720</xdr:colOff>
          <xdr:row>20</xdr:row>
          <xdr:rowOff>137160</xdr:rowOff>
        </xdr:from>
        <xdr:to>
          <xdr:col>3</xdr:col>
          <xdr:colOff>944880</xdr:colOff>
          <xdr:row>20</xdr:row>
          <xdr:rowOff>342900</xdr:rowOff>
        </xdr:to>
        <xdr:sp macro="" textlink="">
          <xdr:nvSpPr>
            <xdr:cNvPr id="54306" name="Check Box 34" hidden="1">
              <a:extLst>
                <a:ext uri="{63B3BB69-23CF-44E3-9099-C40C66FF867C}">
                  <a14:compatExt spid="_x0000_s5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19</xdr:row>
          <xdr:rowOff>22860</xdr:rowOff>
        </xdr:from>
        <xdr:to>
          <xdr:col>3</xdr:col>
          <xdr:colOff>944880</xdr:colOff>
          <xdr:row>19</xdr:row>
          <xdr:rowOff>228600</xdr:rowOff>
        </xdr:to>
        <xdr:sp macro="" textlink="">
          <xdr:nvSpPr>
            <xdr:cNvPr id="54307" name="Check Box 35" hidden="1">
              <a:extLst>
                <a:ext uri="{63B3BB69-23CF-44E3-9099-C40C66FF867C}">
                  <a14:compatExt spid="_x0000_s5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31</xdr:row>
          <xdr:rowOff>7620</xdr:rowOff>
        </xdr:from>
        <xdr:to>
          <xdr:col>3</xdr:col>
          <xdr:colOff>944880</xdr:colOff>
          <xdr:row>31</xdr:row>
          <xdr:rowOff>228600</xdr:rowOff>
        </xdr:to>
        <xdr:sp macro="" textlink="">
          <xdr:nvSpPr>
            <xdr:cNvPr id="54308" name="Check Box 36" hidden="1">
              <a:extLst>
                <a:ext uri="{63B3BB69-23CF-44E3-9099-C40C66FF867C}">
                  <a14:compatExt spid="_x0000_s5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32</xdr:row>
          <xdr:rowOff>0</xdr:rowOff>
        </xdr:from>
        <xdr:to>
          <xdr:col>3</xdr:col>
          <xdr:colOff>944880</xdr:colOff>
          <xdr:row>32</xdr:row>
          <xdr:rowOff>220980</xdr:rowOff>
        </xdr:to>
        <xdr:sp macro="" textlink="">
          <xdr:nvSpPr>
            <xdr:cNvPr id="54309" name="Check Box 37" hidden="1">
              <a:extLst>
                <a:ext uri="{63B3BB69-23CF-44E3-9099-C40C66FF867C}">
                  <a14:compatExt spid="_x0000_s5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42</xdr:row>
          <xdr:rowOff>0</xdr:rowOff>
        </xdr:from>
        <xdr:to>
          <xdr:col>3</xdr:col>
          <xdr:colOff>944880</xdr:colOff>
          <xdr:row>42</xdr:row>
          <xdr:rowOff>220980</xdr:rowOff>
        </xdr:to>
        <xdr:sp macro="" textlink="">
          <xdr:nvSpPr>
            <xdr:cNvPr id="54310" name="Check Box 38" hidden="1">
              <a:extLst>
                <a:ext uri="{63B3BB69-23CF-44E3-9099-C40C66FF867C}">
                  <a14:compatExt spid="_x0000_s5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43</xdr:row>
          <xdr:rowOff>0</xdr:rowOff>
        </xdr:from>
        <xdr:to>
          <xdr:col>3</xdr:col>
          <xdr:colOff>944880</xdr:colOff>
          <xdr:row>43</xdr:row>
          <xdr:rowOff>220980</xdr:rowOff>
        </xdr:to>
        <xdr:sp macro="" textlink="">
          <xdr:nvSpPr>
            <xdr:cNvPr id="54311" name="Check Box 39" hidden="1">
              <a:extLst>
                <a:ext uri="{63B3BB69-23CF-44E3-9099-C40C66FF867C}">
                  <a14:compatExt spid="_x0000_s5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44</xdr:row>
          <xdr:rowOff>0</xdr:rowOff>
        </xdr:from>
        <xdr:to>
          <xdr:col>3</xdr:col>
          <xdr:colOff>944880</xdr:colOff>
          <xdr:row>44</xdr:row>
          <xdr:rowOff>220980</xdr:rowOff>
        </xdr:to>
        <xdr:sp macro="" textlink="">
          <xdr:nvSpPr>
            <xdr:cNvPr id="54313" name="Check Box 41" hidden="1">
              <a:extLst>
                <a:ext uri="{63B3BB69-23CF-44E3-9099-C40C66FF867C}">
                  <a14:compatExt spid="_x0000_s5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45</xdr:row>
          <xdr:rowOff>0</xdr:rowOff>
        </xdr:from>
        <xdr:to>
          <xdr:col>3</xdr:col>
          <xdr:colOff>944880</xdr:colOff>
          <xdr:row>45</xdr:row>
          <xdr:rowOff>213360</xdr:rowOff>
        </xdr:to>
        <xdr:sp macro="" textlink="">
          <xdr:nvSpPr>
            <xdr:cNvPr id="54314" name="Check Box 42" hidden="1">
              <a:extLst>
                <a:ext uri="{63B3BB69-23CF-44E3-9099-C40C66FF867C}">
                  <a14:compatExt spid="_x0000_s5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33</xdr:row>
          <xdr:rowOff>0</xdr:rowOff>
        </xdr:from>
        <xdr:to>
          <xdr:col>3</xdr:col>
          <xdr:colOff>944880</xdr:colOff>
          <xdr:row>33</xdr:row>
          <xdr:rowOff>220980</xdr:rowOff>
        </xdr:to>
        <xdr:sp macro="" textlink="">
          <xdr:nvSpPr>
            <xdr:cNvPr id="54321" name="Check Box 49" hidden="1">
              <a:extLst>
                <a:ext uri="{63B3BB69-23CF-44E3-9099-C40C66FF867C}">
                  <a14:compatExt spid="_x0000_s5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C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xdr:col>
      <xdr:colOff>614642</xdr:colOff>
      <xdr:row>5</xdr:row>
      <xdr:rowOff>670065</xdr:rowOff>
    </xdr:from>
    <xdr:to>
      <xdr:col>6</xdr:col>
      <xdr:colOff>2352002</xdr:colOff>
      <xdr:row>5</xdr:row>
      <xdr:rowOff>1337577</xdr:rowOff>
    </xdr:to>
    <xdr:sp macro="" textlink="">
      <xdr:nvSpPr>
        <xdr:cNvPr id="2" name="Rounded Rectangle 1">
          <a:hlinkClick xmlns:r="http://schemas.openxmlformats.org/officeDocument/2006/relationships" r:id="rId1"/>
        </xdr:cNvPr>
        <xdr:cNvSpPr/>
      </xdr:nvSpPr>
      <xdr:spPr>
        <a:xfrm>
          <a:off x="8844242" y="2158206"/>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DBDM </a:t>
          </a:r>
          <a:r>
            <a:rPr lang="en-US" sz="1400" b="0" baseline="0">
              <a:solidFill>
                <a:schemeClr val="accent5">
                  <a:lumMod val="50000"/>
                </a:schemeClr>
              </a:solidFill>
            </a:rPr>
            <a:t>Self-Assessment</a:t>
          </a:r>
          <a:endParaRPr lang="en-US" sz="1400" b="0">
            <a:solidFill>
              <a:schemeClr val="accent5">
                <a:lumMod val="50000"/>
              </a:schemeClr>
            </a:solidFill>
          </a:endParaRPr>
        </a:p>
      </xdr:txBody>
    </xdr:sp>
    <xdr:clientData/>
  </xdr:twoCellAnchor>
  <xdr:twoCellAnchor>
    <xdr:from>
      <xdr:col>6</xdr:col>
      <xdr:colOff>614642</xdr:colOff>
      <xdr:row>6</xdr:row>
      <xdr:rowOff>838199</xdr:rowOff>
    </xdr:from>
    <xdr:to>
      <xdr:col>6</xdr:col>
      <xdr:colOff>2352002</xdr:colOff>
      <xdr:row>7</xdr:row>
      <xdr:rowOff>392205</xdr:rowOff>
    </xdr:to>
    <xdr:sp macro="" textlink="">
      <xdr:nvSpPr>
        <xdr:cNvPr id="3" name="Rounded Rectangle 2">
          <a:hlinkClick xmlns:r="http://schemas.openxmlformats.org/officeDocument/2006/relationships" r:id="rId2"/>
        </xdr:cNvPr>
        <xdr:cNvSpPr/>
      </xdr:nvSpPr>
      <xdr:spPr>
        <a:xfrm>
          <a:off x="9444877" y="3639670"/>
          <a:ext cx="1737360" cy="697006"/>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6</xdr:col>
      <xdr:colOff>614642</xdr:colOff>
      <xdr:row>4</xdr:row>
      <xdr:rowOff>401731</xdr:rowOff>
    </xdr:from>
    <xdr:to>
      <xdr:col>6</xdr:col>
      <xdr:colOff>2352002</xdr:colOff>
      <xdr:row>5</xdr:row>
      <xdr:rowOff>573943</xdr:rowOff>
    </xdr:to>
    <xdr:sp macro="" textlink="">
      <xdr:nvSpPr>
        <xdr:cNvPr id="4" name="Rounded Rectangle 3">
          <a:hlinkClick xmlns:r="http://schemas.openxmlformats.org/officeDocument/2006/relationships" r:id="rId3"/>
        </xdr:cNvPr>
        <xdr:cNvSpPr/>
      </xdr:nvSpPr>
      <xdr:spPr>
        <a:xfrm>
          <a:off x="8844242" y="1351990"/>
          <a:ext cx="1737360" cy="710094"/>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xdr:from>
      <xdr:col>6</xdr:col>
      <xdr:colOff>614642</xdr:colOff>
      <xdr:row>6</xdr:row>
      <xdr:rowOff>88993</xdr:rowOff>
    </xdr:from>
    <xdr:to>
      <xdr:col>6</xdr:col>
      <xdr:colOff>2352002</xdr:colOff>
      <xdr:row>6</xdr:row>
      <xdr:rowOff>756505</xdr:rowOff>
    </xdr:to>
    <xdr:sp macro="" textlink="">
      <xdr:nvSpPr>
        <xdr:cNvPr id="5" name="Rounded Rectangle 4">
          <a:hlinkClick xmlns:r="http://schemas.openxmlformats.org/officeDocument/2006/relationships" r:id="rId4"/>
        </xdr:cNvPr>
        <xdr:cNvSpPr/>
      </xdr:nvSpPr>
      <xdr:spPr>
        <a:xfrm>
          <a:off x="8844242" y="2921840"/>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CFA</a:t>
          </a:r>
          <a:endParaRPr lang="en-US" sz="1400">
            <a:solidFill>
              <a:schemeClr val="accent5">
                <a:lumMod val="50000"/>
              </a:schemeClr>
            </a:solidFill>
          </a:endParaRPr>
        </a:p>
      </xdr:txBody>
    </xdr:sp>
    <xdr:clientData/>
  </xdr:twoCellAnchor>
  <xdr:twoCellAnchor editAs="oneCell">
    <xdr:from>
      <xdr:col>6</xdr:col>
      <xdr:colOff>2062443</xdr:colOff>
      <xdr:row>5</xdr:row>
      <xdr:rowOff>373156</xdr:rowOff>
    </xdr:from>
    <xdr:to>
      <xdr:col>6</xdr:col>
      <xdr:colOff>2245323</xdr:colOff>
      <xdr:row>5</xdr:row>
      <xdr:rowOff>514888</xdr:rowOff>
    </xdr:to>
    <xdr:pic>
      <xdr:nvPicPr>
        <xdr:cNvPr id="6" name="Picture 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10292043" y="1861297"/>
          <a:ext cx="182880" cy="1417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10</xdr:row>
          <xdr:rowOff>175260</xdr:rowOff>
        </xdr:from>
        <xdr:to>
          <xdr:col>3</xdr:col>
          <xdr:colOff>944880</xdr:colOff>
          <xdr:row>12</xdr:row>
          <xdr:rowOff>7620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83820</xdr:rowOff>
        </xdr:from>
        <xdr:to>
          <xdr:col>3</xdr:col>
          <xdr:colOff>944880</xdr:colOff>
          <xdr:row>12</xdr:row>
          <xdr:rowOff>304800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13</xdr:row>
          <xdr:rowOff>106680</xdr:rowOff>
        </xdr:from>
        <xdr:to>
          <xdr:col>3</xdr:col>
          <xdr:colOff>944880</xdr:colOff>
          <xdr:row>13</xdr:row>
          <xdr:rowOff>327660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14</xdr:row>
          <xdr:rowOff>99060</xdr:rowOff>
        </xdr:from>
        <xdr:to>
          <xdr:col>3</xdr:col>
          <xdr:colOff>944880</xdr:colOff>
          <xdr:row>14</xdr:row>
          <xdr:rowOff>312420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15</xdr:row>
          <xdr:rowOff>76200</xdr:rowOff>
        </xdr:from>
        <xdr:to>
          <xdr:col>3</xdr:col>
          <xdr:colOff>944880</xdr:colOff>
          <xdr:row>15</xdr:row>
          <xdr:rowOff>297180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18</xdr:row>
          <xdr:rowOff>175260</xdr:rowOff>
        </xdr:from>
        <xdr:to>
          <xdr:col>3</xdr:col>
          <xdr:colOff>944880</xdr:colOff>
          <xdr:row>18</xdr:row>
          <xdr:rowOff>388620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19</xdr:row>
          <xdr:rowOff>175260</xdr:rowOff>
        </xdr:from>
        <xdr:to>
          <xdr:col>3</xdr:col>
          <xdr:colOff>944880</xdr:colOff>
          <xdr:row>19</xdr:row>
          <xdr:rowOff>388620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20</xdr:row>
          <xdr:rowOff>175260</xdr:rowOff>
        </xdr:from>
        <xdr:to>
          <xdr:col>3</xdr:col>
          <xdr:colOff>944880</xdr:colOff>
          <xdr:row>21</xdr:row>
          <xdr:rowOff>7620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21</xdr:row>
          <xdr:rowOff>175260</xdr:rowOff>
        </xdr:from>
        <xdr:to>
          <xdr:col>3</xdr:col>
          <xdr:colOff>944880</xdr:colOff>
          <xdr:row>21</xdr:row>
          <xdr:rowOff>388620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22</xdr:row>
          <xdr:rowOff>175260</xdr:rowOff>
        </xdr:from>
        <xdr:to>
          <xdr:col>3</xdr:col>
          <xdr:colOff>944880</xdr:colOff>
          <xdr:row>22</xdr:row>
          <xdr:rowOff>388620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24</xdr:row>
          <xdr:rowOff>175260</xdr:rowOff>
        </xdr:from>
        <xdr:to>
          <xdr:col>3</xdr:col>
          <xdr:colOff>944880</xdr:colOff>
          <xdr:row>26</xdr:row>
          <xdr:rowOff>7620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26</xdr:row>
          <xdr:rowOff>0</xdr:rowOff>
        </xdr:from>
        <xdr:to>
          <xdr:col>3</xdr:col>
          <xdr:colOff>944880</xdr:colOff>
          <xdr:row>27</xdr:row>
          <xdr:rowOff>30480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27</xdr:row>
          <xdr:rowOff>76200</xdr:rowOff>
        </xdr:from>
        <xdr:to>
          <xdr:col>3</xdr:col>
          <xdr:colOff>944880</xdr:colOff>
          <xdr:row>27</xdr:row>
          <xdr:rowOff>297180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xdr:row>
          <xdr:rowOff>160020</xdr:rowOff>
        </xdr:from>
        <xdr:to>
          <xdr:col>3</xdr:col>
          <xdr:colOff>579120</xdr:colOff>
          <xdr:row>4</xdr:row>
          <xdr:rowOff>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5</xdr:row>
          <xdr:rowOff>76200</xdr:rowOff>
        </xdr:from>
        <xdr:to>
          <xdr:col>3</xdr:col>
          <xdr:colOff>541020</xdr:colOff>
          <xdr:row>5</xdr:row>
          <xdr:rowOff>297180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5</xdr:row>
          <xdr:rowOff>350520</xdr:rowOff>
        </xdr:from>
        <xdr:to>
          <xdr:col>3</xdr:col>
          <xdr:colOff>579120</xdr:colOff>
          <xdr:row>6</xdr:row>
          <xdr:rowOff>190500</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373380</xdr:rowOff>
        </xdr:from>
        <xdr:to>
          <xdr:col>3</xdr:col>
          <xdr:colOff>533400</xdr:colOff>
          <xdr:row>8</xdr:row>
          <xdr:rowOff>7620</xdr:rowOff>
        </xdr:to>
        <xdr:sp macro="" textlink="">
          <xdr:nvSpPr>
            <xdr:cNvPr id="16426" name="Check Box 42" hidden="1">
              <a:extLst>
                <a:ext uri="{63B3BB69-23CF-44E3-9099-C40C66FF867C}">
                  <a14:compatExt spid="_x0000_s1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8</xdr:row>
          <xdr:rowOff>99060</xdr:rowOff>
        </xdr:from>
        <xdr:to>
          <xdr:col>3</xdr:col>
          <xdr:colOff>579120</xdr:colOff>
          <xdr:row>8</xdr:row>
          <xdr:rowOff>312420</xdr:rowOff>
        </xdr:to>
        <xdr:sp macro="" textlink="">
          <xdr:nvSpPr>
            <xdr:cNvPr id="16427" name="Check Box 43" hidden="1">
              <a:extLst>
                <a:ext uri="{63B3BB69-23CF-44E3-9099-C40C66FF867C}">
                  <a14:compatExt spid="_x0000_s1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xdr:row>
          <xdr:rowOff>114300</xdr:rowOff>
        </xdr:from>
        <xdr:to>
          <xdr:col>3</xdr:col>
          <xdr:colOff>579120</xdr:colOff>
          <xdr:row>4</xdr:row>
          <xdr:rowOff>335280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twoCellAnchor>
    <xdr:from>
      <xdr:col>12</xdr:col>
      <xdr:colOff>142875</xdr:colOff>
      <xdr:row>5</xdr:row>
      <xdr:rowOff>144509</xdr:rowOff>
    </xdr:from>
    <xdr:to>
      <xdr:col>15</xdr:col>
      <xdr:colOff>51435</xdr:colOff>
      <xdr:row>8</xdr:row>
      <xdr:rowOff>50021</xdr:rowOff>
    </xdr:to>
    <xdr:sp macro="" textlink="">
      <xdr:nvSpPr>
        <xdr:cNvPr id="23" name="Rounded Rectangle 22">
          <a:hlinkClick xmlns:r="http://schemas.openxmlformats.org/officeDocument/2006/relationships" r:id="rId1"/>
        </xdr:cNvPr>
        <xdr:cNvSpPr/>
      </xdr:nvSpPr>
      <xdr:spPr>
        <a:xfrm>
          <a:off x="7130415" y="1348469"/>
          <a:ext cx="1783080" cy="65227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CFA </a:t>
          </a:r>
          <a:r>
            <a:rPr lang="en-US" sz="1400" b="0" baseline="0">
              <a:solidFill>
                <a:schemeClr val="accent5">
                  <a:lumMod val="50000"/>
                </a:schemeClr>
              </a:solidFill>
            </a:rPr>
            <a:t>Practice Profile</a:t>
          </a:r>
          <a:endParaRPr lang="en-US" sz="1400" b="0">
            <a:solidFill>
              <a:schemeClr val="accent5">
                <a:lumMod val="50000"/>
              </a:schemeClr>
            </a:solidFill>
          </a:endParaRPr>
        </a:p>
      </xdr:txBody>
    </xdr:sp>
    <xdr:clientData/>
  </xdr:twoCellAnchor>
  <xdr:twoCellAnchor>
    <xdr:from>
      <xdr:col>12</xdr:col>
      <xdr:colOff>167640</xdr:colOff>
      <xdr:row>11</xdr:row>
      <xdr:rowOff>114300</xdr:rowOff>
    </xdr:from>
    <xdr:to>
      <xdr:col>15</xdr:col>
      <xdr:colOff>60960</xdr:colOff>
      <xdr:row>13</xdr:row>
      <xdr:rowOff>186359</xdr:rowOff>
    </xdr:to>
    <xdr:sp macro="" textlink="">
      <xdr:nvSpPr>
        <xdr:cNvPr id="24" name="Rounded Rectangle 23">
          <a:hlinkClick xmlns:r="http://schemas.openxmlformats.org/officeDocument/2006/relationships" r:id="rId2"/>
        </xdr:cNvPr>
        <xdr:cNvSpPr/>
      </xdr:nvSpPr>
      <xdr:spPr>
        <a:xfrm>
          <a:off x="7155180" y="2827020"/>
          <a:ext cx="1767840" cy="63593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12</xdr:col>
      <xdr:colOff>167640</xdr:colOff>
      <xdr:row>3</xdr:row>
      <xdr:rowOff>9525</xdr:rowOff>
    </xdr:from>
    <xdr:to>
      <xdr:col>15</xdr:col>
      <xdr:colOff>60960</xdr:colOff>
      <xdr:row>5</xdr:row>
      <xdr:rowOff>67437</xdr:rowOff>
    </xdr:to>
    <xdr:sp macro="" textlink="">
      <xdr:nvSpPr>
        <xdr:cNvPr id="25" name="Rounded Rectangle 24">
          <a:hlinkClick xmlns:r="http://schemas.openxmlformats.org/officeDocument/2006/relationships" r:id="rId3"/>
        </xdr:cNvPr>
        <xdr:cNvSpPr/>
      </xdr:nvSpPr>
      <xdr:spPr>
        <a:xfrm>
          <a:off x="7155180" y="611505"/>
          <a:ext cx="1767840" cy="65989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xdr:from>
      <xdr:col>12</xdr:col>
      <xdr:colOff>167640</xdr:colOff>
      <xdr:row>8</xdr:row>
      <xdr:rowOff>155668</xdr:rowOff>
    </xdr:from>
    <xdr:to>
      <xdr:col>15</xdr:col>
      <xdr:colOff>60960</xdr:colOff>
      <xdr:row>11</xdr:row>
      <xdr:rowOff>18177</xdr:rowOff>
    </xdr:to>
    <xdr:sp macro="" textlink="">
      <xdr:nvSpPr>
        <xdr:cNvPr id="26" name="Rounded Rectangle 25">
          <a:hlinkClick xmlns:r="http://schemas.openxmlformats.org/officeDocument/2006/relationships" r:id="rId4"/>
        </xdr:cNvPr>
        <xdr:cNvSpPr/>
      </xdr:nvSpPr>
      <xdr:spPr>
        <a:xfrm>
          <a:off x="7155180" y="2106388"/>
          <a:ext cx="1767840" cy="624509"/>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ACL</a:t>
          </a:r>
        </a:p>
      </xdr:txBody>
    </xdr:sp>
    <xdr:clientData/>
  </xdr:twoCellAnchor>
  <xdr:twoCellAnchor editAs="oneCell">
    <xdr:from>
      <xdr:col>14</xdr:col>
      <xdr:colOff>396241</xdr:colOff>
      <xdr:row>4</xdr:row>
      <xdr:rowOff>276225</xdr:rowOff>
    </xdr:from>
    <xdr:to>
      <xdr:col>14</xdr:col>
      <xdr:colOff>579121</xdr:colOff>
      <xdr:row>4</xdr:row>
      <xdr:rowOff>417957</xdr:rowOff>
    </xdr:to>
    <xdr:pic>
      <xdr:nvPicPr>
        <xdr:cNvPr id="27" name="Picture 26"/>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8633461" y="1061085"/>
          <a:ext cx="182880" cy="1417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5</xdr:row>
      <xdr:rowOff>173084</xdr:rowOff>
    </xdr:from>
    <xdr:to>
      <xdr:col>10</xdr:col>
      <xdr:colOff>518160</xdr:colOff>
      <xdr:row>5</xdr:row>
      <xdr:rowOff>840596</xdr:rowOff>
    </xdr:to>
    <xdr:sp macro="" textlink="">
      <xdr:nvSpPr>
        <xdr:cNvPr id="2" name="Rounded Rectangle 1">
          <a:hlinkClick xmlns:r="http://schemas.openxmlformats.org/officeDocument/2006/relationships" r:id="rId1"/>
        </xdr:cNvPr>
        <xdr:cNvSpPr/>
      </xdr:nvSpPr>
      <xdr:spPr>
        <a:xfrm>
          <a:off x="8934450" y="1744709"/>
          <a:ext cx="1737360" cy="667512"/>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CFA </a:t>
          </a:r>
          <a:r>
            <a:rPr lang="en-US" sz="1400" b="0" baseline="0">
              <a:solidFill>
                <a:schemeClr val="accent5">
                  <a:lumMod val="50000"/>
                </a:schemeClr>
              </a:solidFill>
            </a:rPr>
            <a:t>Self-Assessment</a:t>
          </a:r>
          <a:endParaRPr lang="en-US" sz="1400" b="0">
            <a:solidFill>
              <a:schemeClr val="accent5">
                <a:lumMod val="50000"/>
              </a:schemeClr>
            </a:solidFill>
          </a:endParaRPr>
        </a:p>
      </xdr:txBody>
    </xdr:sp>
    <xdr:clientData/>
  </xdr:twoCellAnchor>
  <xdr:twoCellAnchor>
    <xdr:from>
      <xdr:col>8</xdr:col>
      <xdr:colOff>0</xdr:colOff>
      <xdr:row>5</xdr:row>
      <xdr:rowOff>1676400</xdr:rowOff>
    </xdr:from>
    <xdr:to>
      <xdr:col>10</xdr:col>
      <xdr:colOff>518160</xdr:colOff>
      <xdr:row>5</xdr:row>
      <xdr:rowOff>2319959</xdr:rowOff>
    </xdr:to>
    <xdr:sp macro="" textlink="">
      <xdr:nvSpPr>
        <xdr:cNvPr id="3" name="Rounded Rectangle 2">
          <a:hlinkClick xmlns:r="http://schemas.openxmlformats.org/officeDocument/2006/relationships" r:id="rId2"/>
        </xdr:cNvPr>
        <xdr:cNvSpPr/>
      </xdr:nvSpPr>
      <xdr:spPr>
        <a:xfrm>
          <a:off x="8934450" y="3248025"/>
          <a:ext cx="1737360" cy="643559"/>
        </a:xfrm>
        <a:prstGeom prst="roundRect">
          <a:avLst/>
        </a:prstGeom>
        <a:solidFill>
          <a:schemeClr val="accent5">
            <a:lumMod val="50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Data Dashboard</a:t>
          </a:r>
        </a:p>
      </xdr:txBody>
    </xdr:sp>
    <xdr:clientData/>
  </xdr:twoCellAnchor>
  <xdr:twoCellAnchor>
    <xdr:from>
      <xdr:col>8</xdr:col>
      <xdr:colOff>0</xdr:colOff>
      <xdr:row>4</xdr:row>
      <xdr:rowOff>0</xdr:rowOff>
    </xdr:from>
    <xdr:to>
      <xdr:col>10</xdr:col>
      <xdr:colOff>518160</xdr:colOff>
      <xdr:row>5</xdr:row>
      <xdr:rowOff>76962</xdr:rowOff>
    </xdr:to>
    <xdr:sp macro="" textlink="">
      <xdr:nvSpPr>
        <xdr:cNvPr id="4" name="Rounded Rectangle 3">
          <a:hlinkClick xmlns:r="http://schemas.openxmlformats.org/officeDocument/2006/relationships" r:id="rId3"/>
        </xdr:cNvPr>
        <xdr:cNvSpPr/>
      </xdr:nvSpPr>
      <xdr:spPr>
        <a:xfrm>
          <a:off x="8934450" y="981075"/>
          <a:ext cx="1737360" cy="667512"/>
        </a:xfrm>
        <a:prstGeom prst="roundRect">
          <a:avLst/>
        </a:prstGeom>
        <a:solidFill>
          <a:schemeClr val="bg1">
            <a:lumMod val="75000"/>
          </a:schemeClr>
        </a:solidFill>
        <a:ln>
          <a:no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accent5">
                  <a:lumMod val="50000"/>
                </a:schemeClr>
              </a:solidFill>
            </a:rPr>
            <a:t>Navigation Home</a:t>
          </a:r>
        </a:p>
      </xdr:txBody>
    </xdr:sp>
    <xdr:clientData/>
  </xdr:twoCellAnchor>
  <xdr:twoCellAnchor>
    <xdr:from>
      <xdr:col>8</xdr:col>
      <xdr:colOff>0</xdr:colOff>
      <xdr:row>5</xdr:row>
      <xdr:rowOff>936718</xdr:rowOff>
    </xdr:from>
    <xdr:to>
      <xdr:col>10</xdr:col>
      <xdr:colOff>518160</xdr:colOff>
      <xdr:row>5</xdr:row>
      <xdr:rowOff>1580277</xdr:rowOff>
    </xdr:to>
    <xdr:sp macro="" textlink="">
      <xdr:nvSpPr>
        <xdr:cNvPr id="5" name="Rounded Rectangle 4">
          <a:hlinkClick xmlns:r="http://schemas.openxmlformats.org/officeDocument/2006/relationships" r:id="rId4"/>
        </xdr:cNvPr>
        <xdr:cNvSpPr/>
      </xdr:nvSpPr>
      <xdr:spPr>
        <a:xfrm>
          <a:off x="8934450" y="2508343"/>
          <a:ext cx="1737360" cy="643559"/>
        </a:xfrm>
        <a:prstGeom prst="roundRect">
          <a:avLst/>
        </a:prstGeom>
        <a:solidFill>
          <a:schemeClr val="bg1"/>
        </a:solidFill>
        <a:ln w="19050">
          <a:solidFill>
            <a:schemeClr val="accent5">
              <a:lumMod val="50000"/>
            </a:schemeClr>
          </a:solidFill>
        </a:ln>
        <a:effectLst>
          <a:outerShdw blurRad="25400" dist="12700" dir="5400000" algn="t"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5">
                  <a:lumMod val="50000"/>
                </a:schemeClr>
              </a:solidFill>
            </a:rPr>
            <a:t>Next Self-Assessment:</a:t>
          </a:r>
          <a:r>
            <a:rPr lang="en-US" sz="1400" baseline="0">
              <a:solidFill>
                <a:schemeClr val="accent5">
                  <a:lumMod val="50000"/>
                </a:schemeClr>
              </a:solidFill>
            </a:rPr>
            <a:t> ACL</a:t>
          </a:r>
        </a:p>
      </xdr:txBody>
    </xdr:sp>
    <xdr:clientData/>
  </xdr:twoCellAnchor>
  <xdr:twoCellAnchor editAs="oneCell">
    <xdr:from>
      <xdr:col>10</xdr:col>
      <xdr:colOff>228601</xdr:colOff>
      <xdr:row>4</xdr:row>
      <xdr:rowOff>466725</xdr:rowOff>
    </xdr:from>
    <xdr:to>
      <xdr:col>10</xdr:col>
      <xdr:colOff>411481</xdr:colOff>
      <xdr:row>5</xdr:row>
      <xdr:rowOff>17907</xdr:rowOff>
    </xdr:to>
    <xdr:pic>
      <xdr:nvPicPr>
        <xdr:cNvPr id="6" name="Picture 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5677" b="27618"/>
        <a:stretch/>
      </xdr:blipFill>
      <xdr:spPr>
        <a:xfrm>
          <a:off x="10382251" y="1447800"/>
          <a:ext cx="182880" cy="1417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vmlDrawing" Target="../drawings/vmlDrawing3.v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8.xml"/><Relationship Id="rId16" Type="http://schemas.openxmlformats.org/officeDocument/2006/relationships/ctrlProp" Target="../ctrlProps/ctrlProp62.xml"/><Relationship Id="rId20" Type="http://schemas.openxmlformats.org/officeDocument/2006/relationships/ctrlProp" Target="../ctrlProps/ctrlProp66.xml"/><Relationship Id="rId1" Type="http://schemas.openxmlformats.org/officeDocument/2006/relationships/printerSettings" Target="../printerSettings/printerSettings10.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vmlDrawing" Target="../drawings/vmlDrawing4.v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 Type="http://schemas.openxmlformats.org/officeDocument/2006/relationships/drawing" Target="../drawings/drawing10.xml"/><Relationship Id="rId16" Type="http://schemas.openxmlformats.org/officeDocument/2006/relationships/ctrlProp" Target="../ctrlProps/ctrlProp81.xml"/><Relationship Id="rId1" Type="http://schemas.openxmlformats.org/officeDocument/2006/relationships/printerSettings" Target="../printerSettings/printerSettings12.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7.xml"/><Relationship Id="rId3" Type="http://schemas.openxmlformats.org/officeDocument/2006/relationships/vmlDrawing" Target="../drawings/vmlDrawing5.vml"/><Relationship Id="rId7" Type="http://schemas.openxmlformats.org/officeDocument/2006/relationships/ctrlProp" Target="../ctrlProps/ctrlProp86.x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 Id="rId9" Type="http://schemas.openxmlformats.org/officeDocument/2006/relationships/ctrlProp" Target="../ctrlProps/ctrlProp8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3" Type="http://schemas.openxmlformats.org/officeDocument/2006/relationships/vmlDrawing" Target="../drawings/vmlDrawing6.v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 Type="http://schemas.openxmlformats.org/officeDocument/2006/relationships/drawing" Target="../drawings/drawing14.xml"/><Relationship Id="rId16" Type="http://schemas.openxmlformats.org/officeDocument/2006/relationships/ctrlProp" Target="../ctrlProps/ctrlProp101.xml"/><Relationship Id="rId20" Type="http://schemas.openxmlformats.org/officeDocument/2006/relationships/ctrlProp" Target="../ctrlProps/ctrlProp105.xml"/><Relationship Id="rId1" Type="http://schemas.openxmlformats.org/officeDocument/2006/relationships/printerSettings" Target="../printerSettings/printerSettings16.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5" Type="http://schemas.openxmlformats.org/officeDocument/2006/relationships/ctrlProp" Target="../ctrlProps/ctrlProp100.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18" Type="http://schemas.openxmlformats.org/officeDocument/2006/relationships/ctrlProp" Target="../ctrlProps/ctrlProp120.xml"/><Relationship Id="rId3" Type="http://schemas.openxmlformats.org/officeDocument/2006/relationships/vmlDrawing" Target="../drawings/vmlDrawing7.vml"/><Relationship Id="rId21" Type="http://schemas.openxmlformats.org/officeDocument/2006/relationships/ctrlProp" Target="../ctrlProps/ctrlProp123.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 Type="http://schemas.openxmlformats.org/officeDocument/2006/relationships/drawing" Target="../drawings/drawing16.xml"/><Relationship Id="rId16" Type="http://schemas.openxmlformats.org/officeDocument/2006/relationships/ctrlProp" Target="../ctrlProps/ctrlProp118.xml"/><Relationship Id="rId20" Type="http://schemas.openxmlformats.org/officeDocument/2006/relationships/ctrlProp" Target="../ctrlProps/ctrlProp122.xml"/><Relationship Id="rId1" Type="http://schemas.openxmlformats.org/officeDocument/2006/relationships/printerSettings" Target="../printerSettings/printerSettings18.bin"/><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10" Type="http://schemas.openxmlformats.org/officeDocument/2006/relationships/ctrlProp" Target="../ctrlProps/ctrlProp112.xml"/><Relationship Id="rId19" Type="http://schemas.openxmlformats.org/officeDocument/2006/relationships/ctrlProp" Target="../ctrlProps/ctrlProp121.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3" Type="http://schemas.openxmlformats.org/officeDocument/2006/relationships/vmlDrawing" Target="../drawings/vmlDrawing8.vml"/><Relationship Id="rId7" Type="http://schemas.openxmlformats.org/officeDocument/2006/relationships/ctrlProp" Target="../ctrlProps/ctrlProp130.xml"/><Relationship Id="rId12" Type="http://schemas.openxmlformats.org/officeDocument/2006/relationships/ctrlProp" Target="../ctrlProps/ctrlProp135.xml"/><Relationship Id="rId2" Type="http://schemas.openxmlformats.org/officeDocument/2006/relationships/drawing" Target="../drawings/drawing18.xml"/><Relationship Id="rId1" Type="http://schemas.openxmlformats.org/officeDocument/2006/relationships/printerSettings" Target="../printerSettings/printerSettings20.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0" Type="http://schemas.openxmlformats.org/officeDocument/2006/relationships/ctrlProp" Target="../ctrlProps/ctrlProp133.xml"/><Relationship Id="rId4" Type="http://schemas.openxmlformats.org/officeDocument/2006/relationships/ctrlProp" Target="../ctrlProps/ctrlProp127.xml"/><Relationship Id="rId9" Type="http://schemas.openxmlformats.org/officeDocument/2006/relationships/ctrlProp" Target="../ctrlProps/ctrlProp13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41.xml"/><Relationship Id="rId3" Type="http://schemas.openxmlformats.org/officeDocument/2006/relationships/vmlDrawing" Target="../drawings/vmlDrawing9.vml"/><Relationship Id="rId7" Type="http://schemas.openxmlformats.org/officeDocument/2006/relationships/ctrlProp" Target="../ctrlProps/ctrlProp140.xml"/><Relationship Id="rId2" Type="http://schemas.openxmlformats.org/officeDocument/2006/relationships/drawing" Target="../drawings/drawing20.xml"/><Relationship Id="rId1" Type="http://schemas.openxmlformats.org/officeDocument/2006/relationships/printerSettings" Target="../printerSettings/printerSettings22.bin"/><Relationship Id="rId6" Type="http://schemas.openxmlformats.org/officeDocument/2006/relationships/ctrlProp" Target="../ctrlProps/ctrlProp139.xml"/><Relationship Id="rId5" Type="http://schemas.openxmlformats.org/officeDocument/2006/relationships/ctrlProp" Target="../ctrlProps/ctrlProp138.xml"/><Relationship Id="rId4" Type="http://schemas.openxmlformats.org/officeDocument/2006/relationships/ctrlProp" Target="../ctrlProps/ctrlProp137.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zoomScale="115" zoomScaleNormal="115" zoomScaleSheetLayoutView="70" workbookViewId="0">
      <selection activeCell="K6" sqref="K6"/>
    </sheetView>
  </sheetViews>
  <sheetFormatPr defaultColWidth="9.109375" defaultRowHeight="22.5" customHeight="1" x14ac:dyDescent="0.3"/>
  <cols>
    <col min="1" max="1" width="5.88671875" style="2" customWidth="1"/>
    <col min="2" max="2" width="21.109375" style="5" customWidth="1"/>
    <col min="3" max="5" width="21.109375" style="2" customWidth="1"/>
    <col min="6" max="7" width="9.109375" style="2" customWidth="1"/>
    <col min="8" max="16384" width="9.109375" style="2"/>
  </cols>
  <sheetData>
    <row r="1" spans="1:13" ht="15" customHeight="1" x14ac:dyDescent="0.3">
      <c r="A1" s="313"/>
      <c r="B1" s="313"/>
      <c r="C1" s="313"/>
      <c r="D1" s="313"/>
      <c r="E1" s="313"/>
      <c r="F1" s="313"/>
      <c r="G1" s="66"/>
    </row>
    <row r="2" spans="1:13" ht="15" customHeight="1" thickBot="1" x14ac:dyDescent="0.35">
      <c r="A2" s="69"/>
      <c r="B2" s="69"/>
      <c r="C2" s="69"/>
      <c r="D2" s="69"/>
      <c r="E2" s="69"/>
      <c r="F2" s="69"/>
      <c r="G2" s="70"/>
    </row>
    <row r="3" spans="1:13" ht="19.2" thickTop="1" thickBot="1" x14ac:dyDescent="0.35">
      <c r="A3" s="69"/>
      <c r="B3" s="314" t="s">
        <v>155</v>
      </c>
      <c r="C3" s="315"/>
      <c r="D3" s="315"/>
      <c r="E3" s="316"/>
      <c r="F3" s="69"/>
      <c r="G3" s="70"/>
    </row>
    <row r="4" spans="1:13" ht="137.25" customHeight="1" thickTop="1" thickBot="1" x14ac:dyDescent="0.35">
      <c r="A4" s="64"/>
      <c r="B4" s="310" t="s">
        <v>292</v>
      </c>
      <c r="C4" s="311"/>
      <c r="D4" s="311"/>
      <c r="E4" s="312"/>
      <c r="F4" s="64"/>
      <c r="K4"/>
      <c r="M4"/>
    </row>
    <row r="5" spans="1:13" ht="22.5" customHeight="1" thickTop="1" x14ac:dyDescent="0.3">
      <c r="A5" s="309"/>
      <c r="B5" s="65"/>
      <c r="C5" s="64"/>
      <c r="D5" s="64"/>
      <c r="E5" s="64"/>
      <c r="F5" s="64"/>
      <c r="I5"/>
    </row>
    <row r="6" spans="1:13" ht="22.5" customHeight="1" x14ac:dyDescent="0.3">
      <c r="A6" s="309"/>
      <c r="B6" s="65"/>
      <c r="C6" s="64"/>
      <c r="D6" s="64"/>
      <c r="E6" s="64"/>
      <c r="F6" s="64"/>
    </row>
    <row r="7" spans="1:13" ht="22.5" customHeight="1" x14ac:dyDescent="0.3">
      <c r="A7" s="64"/>
      <c r="B7" s="65"/>
      <c r="C7" s="64"/>
      <c r="D7" s="64"/>
      <c r="E7" s="64"/>
      <c r="F7" s="64"/>
    </row>
    <row r="8" spans="1:13" ht="22.5" customHeight="1" x14ac:dyDescent="0.3">
      <c r="A8" s="64"/>
      <c r="B8" s="65"/>
      <c r="C8" s="64"/>
      <c r="D8" s="64"/>
      <c r="E8" s="64"/>
      <c r="F8" s="64"/>
    </row>
    <row r="9" spans="1:13" ht="22.5" customHeight="1" x14ac:dyDescent="0.3">
      <c r="A9" s="64"/>
      <c r="B9" s="65"/>
      <c r="C9" s="64"/>
      <c r="D9" s="64"/>
      <c r="E9" s="64"/>
      <c r="F9" s="64"/>
    </row>
    <row r="10" spans="1:13" ht="26.25" customHeight="1" x14ac:dyDescent="0.3">
      <c r="A10" s="64"/>
      <c r="B10" s="65"/>
      <c r="C10" s="64"/>
      <c r="D10" s="64"/>
      <c r="E10" s="64"/>
      <c r="F10" s="64"/>
    </row>
    <row r="11" spans="1:13" ht="26.25" customHeight="1" x14ac:dyDescent="0.3">
      <c r="A11" s="64"/>
      <c r="B11" s="65"/>
      <c r="C11" s="64"/>
      <c r="D11" s="64"/>
      <c r="E11" s="64"/>
      <c r="F11" s="64"/>
    </row>
    <row r="12" spans="1:13" ht="26.25" customHeight="1" x14ac:dyDescent="0.3">
      <c r="A12" s="64"/>
      <c r="B12" s="65"/>
      <c r="C12" s="64"/>
      <c r="D12" s="64"/>
      <c r="E12" s="64"/>
      <c r="F12" s="64"/>
    </row>
    <row r="13" spans="1:13" ht="26.25" customHeight="1" x14ac:dyDescent="0.3"/>
    <row r="14" spans="1:13" ht="26.25" customHeight="1" x14ac:dyDescent="0.3">
      <c r="B14" s="53"/>
    </row>
    <row r="15" spans="1:13" ht="26.25" customHeight="1" x14ac:dyDescent="0.3">
      <c r="B15" s="53"/>
    </row>
    <row r="16" spans="1:13" ht="26.25" customHeight="1" x14ac:dyDescent="0.3"/>
    <row r="17" spans="2:2" ht="15" customHeight="1" x14ac:dyDescent="0.3">
      <c r="B17" s="53"/>
    </row>
    <row r="18" spans="2:2" ht="26.25" customHeight="1" x14ac:dyDescent="0.3">
      <c r="B18" s="53"/>
    </row>
    <row r="19" spans="2:2" ht="26.25" customHeight="1" x14ac:dyDescent="0.3"/>
  </sheetData>
  <mergeCells count="4">
    <mergeCell ref="A5:A6"/>
    <mergeCell ref="B4:E4"/>
    <mergeCell ref="A1:F1"/>
    <mergeCell ref="B3:E3"/>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9C6E7"/>
  </sheetPr>
  <dimension ref="A1:V32"/>
  <sheetViews>
    <sheetView zoomScaleNormal="100" workbookViewId="0">
      <selection sqref="A1:F1"/>
    </sheetView>
  </sheetViews>
  <sheetFormatPr defaultColWidth="9.109375" defaultRowHeight="14.4" x14ac:dyDescent="0.3"/>
  <cols>
    <col min="1" max="1" width="25.109375" style="15" customWidth="1"/>
    <col min="2" max="2" width="16.44140625" style="15" customWidth="1"/>
    <col min="3" max="3" width="16.6640625" style="15" customWidth="1"/>
    <col min="4" max="4" width="34.5546875" style="15" customWidth="1"/>
    <col min="5" max="5" width="9.109375" style="15"/>
    <col min="6" max="7" width="9.109375" style="15" hidden="1" customWidth="1"/>
    <col min="8" max="12" width="9.109375" style="91" hidden="1" customWidth="1"/>
    <col min="13" max="14" width="9.109375" style="91" customWidth="1"/>
    <col min="15" max="18" width="9.109375" style="15" customWidth="1"/>
    <col min="19" max="21" width="9.109375" style="15"/>
    <col min="22" max="22" width="55.5546875" style="15" customWidth="1"/>
    <col min="23" max="16384" width="9.109375" style="15"/>
  </cols>
  <sheetData>
    <row r="1" spans="1:22" ht="18.600000000000001" thickBot="1" x14ac:dyDescent="0.4">
      <c r="A1" s="338" t="s">
        <v>66</v>
      </c>
      <c r="B1" s="339"/>
      <c r="C1" s="339"/>
      <c r="D1" s="340"/>
    </row>
    <row r="2" spans="1:22" x14ac:dyDescent="0.3">
      <c r="A2" s="2"/>
      <c r="B2" s="2"/>
      <c r="C2" s="2"/>
      <c r="D2" s="2"/>
      <c r="F2" s="15" t="s">
        <v>41</v>
      </c>
      <c r="I2" s="91" t="s">
        <v>33</v>
      </c>
      <c r="J2" s="91" t="s">
        <v>34</v>
      </c>
      <c r="K2" s="91" t="s">
        <v>35</v>
      </c>
      <c r="L2" s="91" t="s">
        <v>36</v>
      </c>
      <c r="O2" s="91"/>
      <c r="P2" s="91"/>
      <c r="Q2" s="91"/>
      <c r="R2" s="91"/>
    </row>
    <row r="3" spans="1:22" x14ac:dyDescent="0.3">
      <c r="A3" s="405" t="s">
        <v>215</v>
      </c>
      <c r="B3" s="405"/>
      <c r="C3" s="405"/>
      <c r="D3" s="137" t="s">
        <v>19</v>
      </c>
      <c r="F3" s="15">
        <v>1</v>
      </c>
      <c r="H3" s="92">
        <f>COUNTIF(D4:D9,TRUE)</f>
        <v>0</v>
      </c>
      <c r="I3" s="91">
        <f>IF(H3&gt;4,1,0)</f>
        <v>0</v>
      </c>
      <c r="J3" s="231">
        <f>IF(AND(D4=TRUE,H3=4)=TRUE,1,0)</f>
        <v>0</v>
      </c>
      <c r="K3" s="231">
        <f>IF(AND(D4=TRUE,H3=3)=TRUE,1,0)</f>
        <v>0</v>
      </c>
      <c r="L3" s="231">
        <f>IF(SUM(I3:K3)=0,1,0)</f>
        <v>1</v>
      </c>
      <c r="O3" s="91"/>
      <c r="P3" s="91"/>
      <c r="Q3" s="91"/>
      <c r="R3" s="91"/>
    </row>
    <row r="4" spans="1:22" x14ac:dyDescent="0.3">
      <c r="A4" s="409" t="s">
        <v>216</v>
      </c>
      <c r="B4" s="409"/>
      <c r="C4" s="409"/>
      <c r="D4" s="138" t="b">
        <v>0</v>
      </c>
      <c r="F4" s="15">
        <v>2</v>
      </c>
      <c r="H4" s="92">
        <f>COUNTIF(D12:D16,TRUE)</f>
        <v>0</v>
      </c>
      <c r="I4" s="91">
        <f>IF(H4&gt;3,1,0)</f>
        <v>0</v>
      </c>
      <c r="J4" s="231">
        <f>IF(AND(D12=TRUE,D13=TRUE,H4=3)=TRUE,1,0)</f>
        <v>0</v>
      </c>
      <c r="K4" s="231">
        <f>IF(AND(D12=TRUE,D13=TRUE,H4=2)=TRUE,1,0)</f>
        <v>0</v>
      </c>
      <c r="L4" s="231">
        <f>IF(SUM(I4:K4)=0,1,0)</f>
        <v>1</v>
      </c>
      <c r="O4" s="91"/>
      <c r="P4" s="91"/>
      <c r="Q4" s="91"/>
      <c r="R4" s="91"/>
    </row>
    <row r="5" spans="1:22" ht="33" customHeight="1" x14ac:dyDescent="0.3">
      <c r="A5" s="399" t="s">
        <v>222</v>
      </c>
      <c r="B5" s="399"/>
      <c r="C5" s="399"/>
      <c r="D5" s="123" t="b">
        <v>0</v>
      </c>
      <c r="F5" s="15">
        <v>3</v>
      </c>
      <c r="H5" s="92">
        <f>COUNTIF(D19:D23,TRUE)</f>
        <v>0</v>
      </c>
      <c r="I5" s="186">
        <f>IF(H5&gt;3,1,0)</f>
        <v>0</v>
      </c>
      <c r="J5" s="231">
        <f>IF(AND(D19=TRUE,H5=3)=TRUE,1,0)</f>
        <v>0</v>
      </c>
      <c r="K5" s="231">
        <f>IF(AND(D19=TRUE,H5=2)=TRUE,1,0)</f>
        <v>0</v>
      </c>
      <c r="L5" s="231">
        <f>IF(SUM(I5:K5)=0,1,0)</f>
        <v>1</v>
      </c>
      <c r="O5" s="91"/>
      <c r="P5" s="91"/>
      <c r="Q5" s="91"/>
      <c r="R5" s="91"/>
    </row>
    <row r="6" spans="1:22" ht="30" customHeight="1" x14ac:dyDescent="0.3">
      <c r="A6" s="399" t="s">
        <v>217</v>
      </c>
      <c r="B6" s="399"/>
      <c r="C6" s="399"/>
      <c r="D6" s="123" t="b">
        <v>0</v>
      </c>
      <c r="F6" s="15">
        <v>4</v>
      </c>
      <c r="H6" s="92">
        <f>COUNTIF(D26:D28,TRUE)</f>
        <v>0</v>
      </c>
      <c r="I6" s="231">
        <f>IF(H6=3,1,0)</f>
        <v>0</v>
      </c>
      <c r="J6" s="231">
        <f>IF(AND(D26=TRUE,H6=2)=TRUE,1,0)</f>
        <v>0</v>
      </c>
      <c r="K6" s="231">
        <f>IF(AND(D26=TRUE,H6=1)=TRUE,1,0)</f>
        <v>0</v>
      </c>
      <c r="L6" s="231">
        <f>IF(SUM(I6:K6)=0,1,0)</f>
        <v>1</v>
      </c>
      <c r="O6" s="91"/>
      <c r="P6" s="91"/>
      <c r="Q6" s="91"/>
      <c r="R6" s="91"/>
    </row>
    <row r="7" spans="1:22" ht="30.75" customHeight="1" x14ac:dyDescent="0.3">
      <c r="A7" s="399" t="s">
        <v>218</v>
      </c>
      <c r="B7" s="399"/>
      <c r="C7" s="399"/>
      <c r="D7" s="123" t="b">
        <v>0</v>
      </c>
      <c r="M7" s="92"/>
      <c r="O7" s="91"/>
      <c r="P7" s="91"/>
      <c r="Q7" s="91"/>
      <c r="R7" s="91"/>
    </row>
    <row r="8" spans="1:22" x14ac:dyDescent="0.3">
      <c r="A8" s="399" t="s">
        <v>65</v>
      </c>
      <c r="B8" s="399"/>
      <c r="C8" s="399" t="b">
        <v>1</v>
      </c>
      <c r="D8" s="123" t="b">
        <v>0</v>
      </c>
      <c r="O8" s="91"/>
      <c r="P8" s="91"/>
      <c r="Q8" s="91"/>
      <c r="R8" s="91"/>
    </row>
    <row r="9" spans="1:22" ht="31.5" customHeight="1" x14ac:dyDescent="0.3">
      <c r="A9" s="399" t="s">
        <v>219</v>
      </c>
      <c r="B9" s="399"/>
      <c r="C9" s="399"/>
      <c r="D9" s="123" t="b">
        <v>0</v>
      </c>
      <c r="O9" s="91"/>
      <c r="P9" s="91"/>
      <c r="Q9" s="91"/>
      <c r="R9" s="91"/>
      <c r="V9" s="93"/>
    </row>
    <row r="10" spans="1:22" x14ac:dyDescent="0.3">
      <c r="A10" s="9"/>
      <c r="B10" s="9"/>
      <c r="C10" s="9"/>
      <c r="D10" s="11"/>
      <c r="H10" s="15"/>
      <c r="I10" s="15"/>
      <c r="J10" s="15"/>
      <c r="K10" s="15"/>
      <c r="L10" s="15"/>
      <c r="M10" s="15"/>
      <c r="N10" s="15"/>
      <c r="V10" s="93"/>
    </row>
    <row r="11" spans="1:22" x14ac:dyDescent="0.3">
      <c r="A11" s="403" t="s">
        <v>67</v>
      </c>
      <c r="B11" s="403"/>
      <c r="C11" s="403"/>
      <c r="D11" s="125" t="s">
        <v>19</v>
      </c>
      <c r="H11" s="92"/>
      <c r="V11" s="93"/>
    </row>
    <row r="12" spans="1:22" x14ac:dyDescent="0.3">
      <c r="A12" s="404" t="s">
        <v>220</v>
      </c>
      <c r="B12" s="404"/>
      <c r="C12" s="404"/>
      <c r="D12" s="124" t="b">
        <v>0</v>
      </c>
      <c r="V12" s="93"/>
    </row>
    <row r="13" spans="1:22" ht="30" customHeight="1" x14ac:dyDescent="0.3">
      <c r="A13" s="399" t="s">
        <v>223</v>
      </c>
      <c r="B13" s="399"/>
      <c r="C13" s="399"/>
      <c r="D13" s="123" t="b">
        <v>0</v>
      </c>
      <c r="V13" s="93"/>
    </row>
    <row r="14" spans="1:22" ht="33" customHeight="1" x14ac:dyDescent="0.3">
      <c r="A14" s="399" t="s">
        <v>221</v>
      </c>
      <c r="B14" s="399"/>
      <c r="C14" s="399"/>
      <c r="D14" s="123" t="b">
        <v>0</v>
      </c>
      <c r="V14" s="93"/>
    </row>
    <row r="15" spans="1:22" ht="30.75" customHeight="1" x14ac:dyDescent="0.3">
      <c r="A15" s="399" t="s">
        <v>70</v>
      </c>
      <c r="B15" s="399"/>
      <c r="C15" s="399"/>
      <c r="D15" s="123" t="b">
        <v>0</v>
      </c>
      <c r="V15" s="93"/>
    </row>
    <row r="16" spans="1:22" ht="30.75" customHeight="1" x14ac:dyDescent="0.3">
      <c r="A16" s="399" t="s">
        <v>68</v>
      </c>
      <c r="B16" s="399"/>
      <c r="C16" s="399"/>
      <c r="D16" s="123" t="b">
        <v>0</v>
      </c>
      <c r="I16" s="94"/>
      <c r="J16" s="94"/>
      <c r="V16" s="93"/>
    </row>
    <row r="17" spans="1:22" x14ac:dyDescent="0.3">
      <c r="A17" s="2"/>
      <c r="B17" s="2"/>
      <c r="C17" s="2"/>
      <c r="D17" s="11"/>
      <c r="V17" s="93"/>
    </row>
    <row r="18" spans="1:22" x14ac:dyDescent="0.3">
      <c r="A18" s="405" t="s">
        <v>293</v>
      </c>
      <c r="B18" s="405"/>
      <c r="C18" s="405"/>
      <c r="D18" s="125" t="s">
        <v>19</v>
      </c>
      <c r="V18" s="93"/>
    </row>
    <row r="19" spans="1:22" ht="36" customHeight="1" x14ac:dyDescent="0.3">
      <c r="A19" s="406" t="s">
        <v>294</v>
      </c>
      <c r="B19" s="406"/>
      <c r="C19" s="406"/>
      <c r="D19" s="124" t="b">
        <v>0</v>
      </c>
      <c r="V19" s="93"/>
    </row>
    <row r="20" spans="1:22" ht="33.75" customHeight="1" x14ac:dyDescent="0.3">
      <c r="A20" s="400" t="s">
        <v>295</v>
      </c>
      <c r="B20" s="400"/>
      <c r="C20" s="400"/>
      <c r="D20" s="123" t="b">
        <v>0</v>
      </c>
      <c r="V20" s="93"/>
    </row>
    <row r="21" spans="1:22" ht="30" customHeight="1" x14ac:dyDescent="0.3">
      <c r="A21" s="400" t="s">
        <v>69</v>
      </c>
      <c r="B21" s="400"/>
      <c r="C21" s="400"/>
      <c r="D21" s="123" t="b">
        <v>0</v>
      </c>
      <c r="V21" s="93"/>
    </row>
    <row r="22" spans="1:22" ht="35.25" customHeight="1" x14ac:dyDescent="0.3">
      <c r="A22" s="400" t="s">
        <v>296</v>
      </c>
      <c r="B22" s="400"/>
      <c r="C22" s="400"/>
      <c r="D22" s="123" t="b">
        <v>0</v>
      </c>
      <c r="V22" s="93"/>
    </row>
    <row r="23" spans="1:22" ht="48" customHeight="1" x14ac:dyDescent="0.3">
      <c r="A23" s="400" t="s">
        <v>297</v>
      </c>
      <c r="B23" s="400"/>
      <c r="C23" s="400"/>
      <c r="D23" s="123" t="b">
        <v>0</v>
      </c>
      <c r="V23" s="93"/>
    </row>
    <row r="24" spans="1:22" x14ac:dyDescent="0.3">
      <c r="A24" s="401"/>
      <c r="B24" s="401"/>
      <c r="C24" s="401"/>
      <c r="D24" s="14"/>
      <c r="V24" s="93"/>
    </row>
    <row r="25" spans="1:22" x14ac:dyDescent="0.3">
      <c r="A25" s="407" t="s">
        <v>71</v>
      </c>
      <c r="B25" s="407"/>
      <c r="C25" s="407"/>
      <c r="D25" s="125" t="s">
        <v>19</v>
      </c>
    </row>
    <row r="26" spans="1:22" x14ac:dyDescent="0.3">
      <c r="A26" s="402" t="s">
        <v>72</v>
      </c>
      <c r="B26" s="402"/>
      <c r="C26" s="402"/>
      <c r="D26" s="124" t="b">
        <v>0</v>
      </c>
    </row>
    <row r="27" spans="1:22" x14ac:dyDescent="0.3">
      <c r="A27" s="408" t="s">
        <v>73</v>
      </c>
      <c r="B27" s="408"/>
      <c r="C27" s="408"/>
      <c r="D27" s="123" t="b">
        <v>0</v>
      </c>
    </row>
    <row r="28" spans="1:22" ht="28.5" customHeight="1" x14ac:dyDescent="0.3">
      <c r="A28" s="398" t="s">
        <v>74</v>
      </c>
      <c r="B28" s="398"/>
      <c r="C28" s="398"/>
      <c r="D28" s="123" t="b">
        <v>0</v>
      </c>
    </row>
    <row r="29" spans="1:22" x14ac:dyDescent="0.3">
      <c r="A29" s="2"/>
      <c r="B29" s="2"/>
      <c r="C29" s="2"/>
      <c r="D29" s="11"/>
    </row>
    <row r="30" spans="1:22" x14ac:dyDescent="0.3">
      <c r="A30" s="2"/>
      <c r="B30" s="2"/>
      <c r="C30" s="2"/>
      <c r="D30" s="2"/>
    </row>
    <row r="31" spans="1:22" x14ac:dyDescent="0.3">
      <c r="A31" s="2"/>
      <c r="B31" s="2"/>
      <c r="C31" s="2"/>
      <c r="D31" s="2"/>
    </row>
    <row r="32" spans="1:22" x14ac:dyDescent="0.3">
      <c r="A32" s="2"/>
      <c r="B32" s="2"/>
      <c r="C32" s="2"/>
      <c r="D32" s="2"/>
    </row>
  </sheetData>
  <sheetProtection sheet="1" objects="1" scenarios="1"/>
  <mergeCells count="25">
    <mergeCell ref="A1:D1"/>
    <mergeCell ref="A3:C3"/>
    <mergeCell ref="A4:C4"/>
    <mergeCell ref="A6:C6"/>
    <mergeCell ref="A7:C7"/>
    <mergeCell ref="A5:C5"/>
    <mergeCell ref="A8:C8"/>
    <mergeCell ref="A13:C13"/>
    <mergeCell ref="A14:C14"/>
    <mergeCell ref="A15:C15"/>
    <mergeCell ref="A16:C16"/>
    <mergeCell ref="A28:C28"/>
    <mergeCell ref="A9:C9"/>
    <mergeCell ref="A20:C20"/>
    <mergeCell ref="A21:C21"/>
    <mergeCell ref="A22:C22"/>
    <mergeCell ref="A23:C23"/>
    <mergeCell ref="A24:C24"/>
    <mergeCell ref="A26:C26"/>
    <mergeCell ref="A11:C11"/>
    <mergeCell ref="A12:C12"/>
    <mergeCell ref="A18:C18"/>
    <mergeCell ref="A19:C19"/>
    <mergeCell ref="A25:C25"/>
    <mergeCell ref="A27:C27"/>
  </mergeCells>
  <pageMargins left="0.7" right="0.7" top="0.75" bottom="0.75" header="0.3" footer="0.3"/>
  <pageSetup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3</xdr:col>
                    <xdr:colOff>45720</xdr:colOff>
                    <xdr:row>10</xdr:row>
                    <xdr:rowOff>175260</xdr:rowOff>
                  </from>
                  <to>
                    <xdr:col>3</xdr:col>
                    <xdr:colOff>944880</xdr:colOff>
                    <xdr:row>12</xdr:row>
                    <xdr:rowOff>7620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3</xdr:col>
                    <xdr:colOff>45720</xdr:colOff>
                    <xdr:row>12</xdr:row>
                    <xdr:rowOff>83820</xdr:rowOff>
                  </from>
                  <to>
                    <xdr:col>3</xdr:col>
                    <xdr:colOff>944880</xdr:colOff>
                    <xdr:row>12</xdr:row>
                    <xdr:rowOff>304800</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3</xdr:col>
                    <xdr:colOff>45720</xdr:colOff>
                    <xdr:row>13</xdr:row>
                    <xdr:rowOff>106680</xdr:rowOff>
                  </from>
                  <to>
                    <xdr:col>3</xdr:col>
                    <xdr:colOff>944880</xdr:colOff>
                    <xdr:row>13</xdr:row>
                    <xdr:rowOff>327660</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3</xdr:col>
                    <xdr:colOff>45720</xdr:colOff>
                    <xdr:row>14</xdr:row>
                    <xdr:rowOff>99060</xdr:rowOff>
                  </from>
                  <to>
                    <xdr:col>3</xdr:col>
                    <xdr:colOff>944880</xdr:colOff>
                    <xdr:row>14</xdr:row>
                    <xdr:rowOff>312420</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3</xdr:col>
                    <xdr:colOff>45720</xdr:colOff>
                    <xdr:row>15</xdr:row>
                    <xdr:rowOff>76200</xdr:rowOff>
                  </from>
                  <to>
                    <xdr:col>3</xdr:col>
                    <xdr:colOff>944880</xdr:colOff>
                    <xdr:row>15</xdr:row>
                    <xdr:rowOff>297180</xdr:rowOff>
                  </to>
                </anchor>
              </controlPr>
            </control>
          </mc:Choice>
        </mc:AlternateContent>
        <mc:AlternateContent xmlns:mc="http://schemas.openxmlformats.org/markup-compatibility/2006">
          <mc:Choice Requires="x14">
            <control shapeId="16394" r:id="rId9" name="Check Box 10">
              <controlPr defaultSize="0" autoFill="0" autoLine="0" autoPict="0">
                <anchor moveWithCells="1">
                  <from>
                    <xdr:col>3</xdr:col>
                    <xdr:colOff>45720</xdr:colOff>
                    <xdr:row>18</xdr:row>
                    <xdr:rowOff>175260</xdr:rowOff>
                  </from>
                  <to>
                    <xdr:col>3</xdr:col>
                    <xdr:colOff>944880</xdr:colOff>
                    <xdr:row>18</xdr:row>
                    <xdr:rowOff>388620</xdr:rowOff>
                  </to>
                </anchor>
              </controlPr>
            </control>
          </mc:Choice>
        </mc:AlternateContent>
        <mc:AlternateContent xmlns:mc="http://schemas.openxmlformats.org/markup-compatibility/2006">
          <mc:Choice Requires="x14">
            <control shapeId="16396" r:id="rId10" name="Check Box 12">
              <controlPr defaultSize="0" autoFill="0" autoLine="0" autoPict="0">
                <anchor moveWithCells="1">
                  <from>
                    <xdr:col>3</xdr:col>
                    <xdr:colOff>45720</xdr:colOff>
                    <xdr:row>19</xdr:row>
                    <xdr:rowOff>175260</xdr:rowOff>
                  </from>
                  <to>
                    <xdr:col>3</xdr:col>
                    <xdr:colOff>944880</xdr:colOff>
                    <xdr:row>19</xdr:row>
                    <xdr:rowOff>388620</xdr:rowOff>
                  </to>
                </anchor>
              </controlPr>
            </control>
          </mc:Choice>
        </mc:AlternateContent>
        <mc:AlternateContent xmlns:mc="http://schemas.openxmlformats.org/markup-compatibility/2006">
          <mc:Choice Requires="x14">
            <control shapeId="16397" r:id="rId11" name="Check Box 13">
              <controlPr defaultSize="0" autoFill="0" autoLine="0" autoPict="0">
                <anchor moveWithCells="1">
                  <from>
                    <xdr:col>3</xdr:col>
                    <xdr:colOff>45720</xdr:colOff>
                    <xdr:row>20</xdr:row>
                    <xdr:rowOff>175260</xdr:rowOff>
                  </from>
                  <to>
                    <xdr:col>3</xdr:col>
                    <xdr:colOff>944880</xdr:colOff>
                    <xdr:row>21</xdr:row>
                    <xdr:rowOff>7620</xdr:rowOff>
                  </to>
                </anchor>
              </controlPr>
            </control>
          </mc:Choice>
        </mc:AlternateContent>
        <mc:AlternateContent xmlns:mc="http://schemas.openxmlformats.org/markup-compatibility/2006">
          <mc:Choice Requires="x14">
            <control shapeId="16398" r:id="rId12" name="Check Box 14">
              <controlPr defaultSize="0" autoFill="0" autoLine="0" autoPict="0">
                <anchor moveWithCells="1">
                  <from>
                    <xdr:col>3</xdr:col>
                    <xdr:colOff>45720</xdr:colOff>
                    <xdr:row>21</xdr:row>
                    <xdr:rowOff>175260</xdr:rowOff>
                  </from>
                  <to>
                    <xdr:col>3</xdr:col>
                    <xdr:colOff>944880</xdr:colOff>
                    <xdr:row>21</xdr:row>
                    <xdr:rowOff>388620</xdr:rowOff>
                  </to>
                </anchor>
              </controlPr>
            </control>
          </mc:Choice>
        </mc:AlternateContent>
        <mc:AlternateContent xmlns:mc="http://schemas.openxmlformats.org/markup-compatibility/2006">
          <mc:Choice Requires="x14">
            <control shapeId="16399" r:id="rId13" name="Check Box 15">
              <controlPr defaultSize="0" autoFill="0" autoLine="0" autoPict="0">
                <anchor moveWithCells="1">
                  <from>
                    <xdr:col>3</xdr:col>
                    <xdr:colOff>45720</xdr:colOff>
                    <xdr:row>22</xdr:row>
                    <xdr:rowOff>175260</xdr:rowOff>
                  </from>
                  <to>
                    <xdr:col>3</xdr:col>
                    <xdr:colOff>944880</xdr:colOff>
                    <xdr:row>22</xdr:row>
                    <xdr:rowOff>388620</xdr:rowOff>
                  </to>
                </anchor>
              </controlPr>
            </control>
          </mc:Choice>
        </mc:AlternateContent>
        <mc:AlternateContent xmlns:mc="http://schemas.openxmlformats.org/markup-compatibility/2006">
          <mc:Choice Requires="x14">
            <control shapeId="16401" r:id="rId14" name="Check Box 17">
              <controlPr defaultSize="0" autoFill="0" autoLine="0" autoPict="0">
                <anchor moveWithCells="1">
                  <from>
                    <xdr:col>3</xdr:col>
                    <xdr:colOff>45720</xdr:colOff>
                    <xdr:row>24</xdr:row>
                    <xdr:rowOff>175260</xdr:rowOff>
                  </from>
                  <to>
                    <xdr:col>3</xdr:col>
                    <xdr:colOff>944880</xdr:colOff>
                    <xdr:row>26</xdr:row>
                    <xdr:rowOff>7620</xdr:rowOff>
                  </to>
                </anchor>
              </controlPr>
            </control>
          </mc:Choice>
        </mc:AlternateContent>
        <mc:AlternateContent xmlns:mc="http://schemas.openxmlformats.org/markup-compatibility/2006">
          <mc:Choice Requires="x14">
            <control shapeId="16402" r:id="rId15" name="Check Box 18">
              <controlPr defaultSize="0" autoFill="0" autoLine="0" autoPict="0">
                <anchor moveWithCells="1">
                  <from>
                    <xdr:col>3</xdr:col>
                    <xdr:colOff>45720</xdr:colOff>
                    <xdr:row>26</xdr:row>
                    <xdr:rowOff>0</xdr:rowOff>
                  </from>
                  <to>
                    <xdr:col>3</xdr:col>
                    <xdr:colOff>944880</xdr:colOff>
                    <xdr:row>27</xdr:row>
                    <xdr:rowOff>30480</xdr:rowOff>
                  </to>
                </anchor>
              </controlPr>
            </control>
          </mc:Choice>
        </mc:AlternateContent>
        <mc:AlternateContent xmlns:mc="http://schemas.openxmlformats.org/markup-compatibility/2006">
          <mc:Choice Requires="x14">
            <control shapeId="16403" r:id="rId16" name="Check Box 19">
              <controlPr defaultSize="0" autoFill="0" autoLine="0" autoPict="0">
                <anchor moveWithCells="1">
                  <from>
                    <xdr:col>3</xdr:col>
                    <xdr:colOff>45720</xdr:colOff>
                    <xdr:row>27</xdr:row>
                    <xdr:rowOff>76200</xdr:rowOff>
                  </from>
                  <to>
                    <xdr:col>3</xdr:col>
                    <xdr:colOff>944880</xdr:colOff>
                    <xdr:row>27</xdr:row>
                    <xdr:rowOff>297180</xdr:rowOff>
                  </to>
                </anchor>
              </controlPr>
            </control>
          </mc:Choice>
        </mc:AlternateContent>
        <mc:AlternateContent xmlns:mc="http://schemas.openxmlformats.org/markup-compatibility/2006">
          <mc:Choice Requires="x14">
            <control shapeId="16415" r:id="rId17" name="Check Box 31">
              <controlPr defaultSize="0" autoFill="0" autoLine="0" autoPict="0">
                <anchor moveWithCells="1">
                  <from>
                    <xdr:col>3</xdr:col>
                    <xdr:colOff>45720</xdr:colOff>
                    <xdr:row>2</xdr:row>
                    <xdr:rowOff>160020</xdr:rowOff>
                  </from>
                  <to>
                    <xdr:col>3</xdr:col>
                    <xdr:colOff>579120</xdr:colOff>
                    <xdr:row>4</xdr:row>
                    <xdr:rowOff>0</xdr:rowOff>
                  </to>
                </anchor>
              </controlPr>
            </control>
          </mc:Choice>
        </mc:AlternateContent>
        <mc:AlternateContent xmlns:mc="http://schemas.openxmlformats.org/markup-compatibility/2006">
          <mc:Choice Requires="x14">
            <control shapeId="16416" r:id="rId18" name="Check Box 32">
              <controlPr defaultSize="0" autoFill="0" autoLine="0" autoPict="0">
                <anchor moveWithCells="1">
                  <from>
                    <xdr:col>3</xdr:col>
                    <xdr:colOff>45720</xdr:colOff>
                    <xdr:row>5</xdr:row>
                    <xdr:rowOff>76200</xdr:rowOff>
                  </from>
                  <to>
                    <xdr:col>3</xdr:col>
                    <xdr:colOff>541020</xdr:colOff>
                    <xdr:row>5</xdr:row>
                    <xdr:rowOff>297180</xdr:rowOff>
                  </to>
                </anchor>
              </controlPr>
            </control>
          </mc:Choice>
        </mc:AlternateContent>
        <mc:AlternateContent xmlns:mc="http://schemas.openxmlformats.org/markup-compatibility/2006">
          <mc:Choice Requires="x14">
            <control shapeId="16425" r:id="rId19" name="Check Box 41">
              <controlPr defaultSize="0" autoFill="0" autoLine="0" autoPict="0">
                <anchor moveWithCells="1">
                  <from>
                    <xdr:col>3</xdr:col>
                    <xdr:colOff>45720</xdr:colOff>
                    <xdr:row>5</xdr:row>
                    <xdr:rowOff>350520</xdr:rowOff>
                  </from>
                  <to>
                    <xdr:col>3</xdr:col>
                    <xdr:colOff>579120</xdr:colOff>
                    <xdr:row>6</xdr:row>
                    <xdr:rowOff>190500</xdr:rowOff>
                  </to>
                </anchor>
              </controlPr>
            </control>
          </mc:Choice>
        </mc:AlternateContent>
        <mc:AlternateContent xmlns:mc="http://schemas.openxmlformats.org/markup-compatibility/2006">
          <mc:Choice Requires="x14">
            <control shapeId="16426" r:id="rId20" name="Check Box 42">
              <controlPr defaultSize="0" autoFill="0" autoLine="0" autoPict="0">
                <anchor moveWithCells="1">
                  <from>
                    <xdr:col>3</xdr:col>
                    <xdr:colOff>38100</xdr:colOff>
                    <xdr:row>6</xdr:row>
                    <xdr:rowOff>373380</xdr:rowOff>
                  </from>
                  <to>
                    <xdr:col>3</xdr:col>
                    <xdr:colOff>533400</xdr:colOff>
                    <xdr:row>8</xdr:row>
                    <xdr:rowOff>7620</xdr:rowOff>
                  </to>
                </anchor>
              </controlPr>
            </control>
          </mc:Choice>
        </mc:AlternateContent>
        <mc:AlternateContent xmlns:mc="http://schemas.openxmlformats.org/markup-compatibility/2006">
          <mc:Choice Requires="x14">
            <control shapeId="16427" r:id="rId21" name="Check Box 43">
              <controlPr defaultSize="0" autoFill="0" autoLine="0" autoPict="0">
                <anchor moveWithCells="1">
                  <from>
                    <xdr:col>3</xdr:col>
                    <xdr:colOff>45720</xdr:colOff>
                    <xdr:row>8</xdr:row>
                    <xdr:rowOff>99060</xdr:rowOff>
                  </from>
                  <to>
                    <xdr:col>3</xdr:col>
                    <xdr:colOff>579120</xdr:colOff>
                    <xdr:row>8</xdr:row>
                    <xdr:rowOff>312420</xdr:rowOff>
                  </to>
                </anchor>
              </controlPr>
            </control>
          </mc:Choice>
        </mc:AlternateContent>
        <mc:AlternateContent xmlns:mc="http://schemas.openxmlformats.org/markup-compatibility/2006">
          <mc:Choice Requires="x14">
            <control shapeId="16431" r:id="rId22" name="Check Box 47">
              <controlPr defaultSize="0" autoFill="0" autoLine="0" autoPict="0">
                <anchor moveWithCells="1">
                  <from>
                    <xdr:col>3</xdr:col>
                    <xdr:colOff>45720</xdr:colOff>
                    <xdr:row>4</xdr:row>
                    <xdr:rowOff>114300</xdr:rowOff>
                  </from>
                  <to>
                    <xdr:col>3</xdr:col>
                    <xdr:colOff>579120</xdr:colOff>
                    <xdr:row>4</xdr:row>
                    <xdr:rowOff>335280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6E7"/>
  </sheetPr>
  <dimension ref="A1:H11"/>
  <sheetViews>
    <sheetView zoomScale="85" zoomScaleNormal="85" workbookViewId="0">
      <selection activeCell="D8" sqref="D8"/>
    </sheetView>
  </sheetViews>
  <sheetFormatPr defaultColWidth="9.109375" defaultRowHeight="14.4" x14ac:dyDescent="0.3"/>
  <cols>
    <col min="1" max="1" width="5.109375" style="2" customWidth="1"/>
    <col min="2" max="2" width="18.44140625" style="2" customWidth="1"/>
    <col min="3" max="3" width="40.88671875" style="2" customWidth="1"/>
    <col min="4" max="4" width="20.109375" style="2" customWidth="1"/>
    <col min="5" max="5" width="23.88671875" style="2" customWidth="1"/>
    <col min="6" max="6" width="19.88671875" style="2" customWidth="1"/>
    <col min="7" max="7" width="9.109375" style="2" customWidth="1"/>
    <col min="8" max="8" width="2.88671875" style="2" customWidth="1"/>
    <col min="9" max="16384" width="9.109375" style="2"/>
  </cols>
  <sheetData>
    <row r="1" spans="1:8" x14ac:dyDescent="0.3">
      <c r="A1" s="410" t="s">
        <v>0</v>
      </c>
      <c r="B1" s="411"/>
      <c r="C1" s="411"/>
      <c r="D1" s="411"/>
      <c r="E1" s="411"/>
      <c r="F1" s="412"/>
    </row>
    <row r="2" spans="1:8" ht="30.75" customHeight="1" thickBot="1" x14ac:dyDescent="0.35">
      <c r="A2" s="413" t="s">
        <v>1</v>
      </c>
      <c r="B2" s="413"/>
      <c r="C2" s="413"/>
      <c r="D2" s="413"/>
      <c r="E2" s="413"/>
      <c r="F2" s="413"/>
    </row>
    <row r="3" spans="1:8" ht="16.2" thickBot="1" x14ac:dyDescent="0.35">
      <c r="A3" s="414" t="s">
        <v>75</v>
      </c>
      <c r="B3" s="414"/>
      <c r="C3" s="414"/>
      <c r="D3" s="414"/>
      <c r="E3" s="414"/>
      <c r="F3" s="414"/>
    </row>
    <row r="4" spans="1:8" ht="15" customHeight="1" x14ac:dyDescent="0.3">
      <c r="A4" s="410" t="s">
        <v>2</v>
      </c>
      <c r="B4" s="412"/>
      <c r="C4" s="84" t="s">
        <v>8</v>
      </c>
      <c r="D4" s="84" t="s">
        <v>3</v>
      </c>
      <c r="E4" s="84" t="s">
        <v>4</v>
      </c>
      <c r="F4" s="84" t="s">
        <v>57</v>
      </c>
    </row>
    <row r="5" spans="1:8" ht="46.5" customHeight="1" thickBot="1" x14ac:dyDescent="0.35">
      <c r="A5" s="415"/>
      <c r="B5" s="416"/>
      <c r="C5" s="85"/>
      <c r="D5" s="86"/>
      <c r="E5" s="87" t="s">
        <v>5</v>
      </c>
      <c r="F5" s="87" t="s">
        <v>6</v>
      </c>
    </row>
    <row r="6" spans="1:8" ht="197.25" customHeight="1" thickBot="1" x14ac:dyDescent="0.35">
      <c r="A6" s="34">
        <v>1</v>
      </c>
      <c r="B6" s="35" t="s">
        <v>274</v>
      </c>
      <c r="C6" s="36" t="s">
        <v>347</v>
      </c>
      <c r="D6" s="36" t="s">
        <v>348</v>
      </c>
      <c r="E6" s="36" t="s">
        <v>349</v>
      </c>
      <c r="F6" s="36" t="s">
        <v>224</v>
      </c>
    </row>
    <row r="7" spans="1:8" ht="184.95" customHeight="1" thickBot="1" x14ac:dyDescent="0.35">
      <c r="A7" s="34">
        <v>2</v>
      </c>
      <c r="B7" s="35" t="s">
        <v>62</v>
      </c>
      <c r="C7" s="36" t="s">
        <v>276</v>
      </c>
      <c r="D7" s="36" t="s">
        <v>267</v>
      </c>
      <c r="E7" s="36" t="s">
        <v>268</v>
      </c>
      <c r="F7" s="36" t="s">
        <v>63</v>
      </c>
    </row>
    <row r="8" spans="1:8" ht="221.25" customHeight="1" thickBot="1" x14ac:dyDescent="0.35">
      <c r="A8" s="34">
        <v>3</v>
      </c>
      <c r="B8" s="35" t="s">
        <v>273</v>
      </c>
      <c r="C8" s="36" t="s">
        <v>275</v>
      </c>
      <c r="D8" s="36" t="s">
        <v>269</v>
      </c>
      <c r="E8" s="36" t="s">
        <v>270</v>
      </c>
      <c r="F8" s="36" t="s">
        <v>63</v>
      </c>
    </row>
    <row r="9" spans="1:8" ht="191.25" customHeight="1" thickBot="1" x14ac:dyDescent="0.35">
      <c r="A9" s="34">
        <v>4</v>
      </c>
      <c r="B9" s="35" t="s">
        <v>64</v>
      </c>
      <c r="C9" s="36" t="s">
        <v>298</v>
      </c>
      <c r="D9" s="36" t="s">
        <v>271</v>
      </c>
      <c r="E9" s="36" t="s">
        <v>272</v>
      </c>
      <c r="F9" s="36" t="s">
        <v>225</v>
      </c>
    </row>
    <row r="11" spans="1:8" x14ac:dyDescent="0.3">
      <c r="A11" s="15"/>
      <c r="B11" s="15"/>
      <c r="C11" s="15"/>
      <c r="D11" s="15"/>
      <c r="E11" s="15"/>
      <c r="F11" s="15"/>
      <c r="G11" s="15"/>
      <c r="H11" s="15"/>
    </row>
  </sheetData>
  <sheetProtection sheet="1" objects="1" scenarios="1"/>
  <mergeCells count="5">
    <mergeCell ref="A1:F1"/>
    <mergeCell ref="A2:F2"/>
    <mergeCell ref="A3:F3"/>
    <mergeCell ref="A4:B4"/>
    <mergeCell ref="A5:B5"/>
  </mergeCell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DB7CE400-73A6-465A-835C-E0AB89A24EBC}">
            <xm:f>'CFA SA'!I3=1</xm:f>
            <x14:dxf>
              <fill>
                <patternFill>
                  <bgColor theme="8" tint="0.59996337778862885"/>
                </patternFill>
              </fill>
            </x14:dxf>
          </x14:cfRule>
          <xm:sqref>C6:F9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5261F"/>
  </sheetPr>
  <dimension ref="A1:T34"/>
  <sheetViews>
    <sheetView zoomScaleNormal="100" workbookViewId="0">
      <selection activeCell="D12" sqref="D12"/>
    </sheetView>
  </sheetViews>
  <sheetFormatPr defaultColWidth="9.109375" defaultRowHeight="14.4" x14ac:dyDescent="0.3"/>
  <cols>
    <col min="1" max="1" width="25.109375" style="15" customWidth="1"/>
    <col min="2" max="2" width="16.44140625" style="15" customWidth="1"/>
    <col min="3" max="3" width="16.5546875" style="15" customWidth="1"/>
    <col min="4" max="4" width="34.5546875" style="15" customWidth="1"/>
    <col min="5" max="5" width="9.109375" style="15"/>
    <col min="6" max="7" width="9.109375" style="15" customWidth="1"/>
    <col min="8" max="8" width="15.6640625" style="58" customWidth="1"/>
    <col min="9" max="9" width="6.6640625" style="91" customWidth="1"/>
    <col min="10" max="15" width="9.109375" style="91" customWidth="1"/>
    <col min="16" max="16" width="9.109375" style="91" hidden="1" customWidth="1"/>
    <col min="17" max="20" width="9.109375" style="15" hidden="1" customWidth="1"/>
    <col min="21" max="16384" width="9.109375" style="15"/>
  </cols>
  <sheetData>
    <row r="1" spans="1:20" ht="18.600000000000001" thickBot="1" x14ac:dyDescent="0.4">
      <c r="A1" s="338" t="s">
        <v>444</v>
      </c>
      <c r="B1" s="339"/>
      <c r="C1" s="339"/>
      <c r="D1" s="340"/>
      <c r="P1" s="91" t="s">
        <v>42</v>
      </c>
    </row>
    <row r="2" spans="1:20" x14ac:dyDescent="0.3">
      <c r="A2" s="2"/>
      <c r="B2" s="2"/>
      <c r="C2" s="2"/>
      <c r="D2" s="2"/>
      <c r="Q2" s="91" t="s">
        <v>33</v>
      </c>
      <c r="R2" s="91" t="s">
        <v>34</v>
      </c>
      <c r="S2" s="91" t="s">
        <v>35</v>
      </c>
      <c r="T2" s="91" t="s">
        <v>36</v>
      </c>
    </row>
    <row r="3" spans="1:20" x14ac:dyDescent="0.3">
      <c r="A3" s="405" t="s">
        <v>84</v>
      </c>
      <c r="B3" s="405"/>
      <c r="C3" s="405"/>
      <c r="D3" s="137" t="s">
        <v>19</v>
      </c>
      <c r="P3" s="91">
        <v>1</v>
      </c>
      <c r="Q3" s="231">
        <f>IF(COUNTIF(D4:D8,TRUE)=5,1,0)</f>
        <v>0</v>
      </c>
      <c r="R3" s="231">
        <f>IF(COUNTIF(D4:D8,TRUE)=4,1,0)</f>
        <v>0</v>
      </c>
      <c r="S3" s="231">
        <f>IF(COUNTIF(D4:D8,TRUE)=3,1,0)</f>
        <v>0</v>
      </c>
      <c r="T3" s="231">
        <f>IF(COUNTIF(D4:D8,TRUE)&lt;3,1,0)</f>
        <v>1</v>
      </c>
    </row>
    <row r="4" spans="1:20" ht="30" customHeight="1" x14ac:dyDescent="0.3">
      <c r="A4" s="421" t="s">
        <v>429</v>
      </c>
      <c r="B4" s="421"/>
      <c r="C4" s="421"/>
      <c r="D4" s="138" t="b">
        <v>0</v>
      </c>
      <c r="P4" s="91">
        <v>2</v>
      </c>
      <c r="Q4" s="231">
        <f>IF(COUNTIF(D11:D15,TRUE)=5,1,0)</f>
        <v>0</v>
      </c>
      <c r="R4" s="231">
        <f>IF(COUNTIF(D11:D15,TRUE)=4,1,0)</f>
        <v>0</v>
      </c>
      <c r="S4" s="231">
        <f>IF(COUNTIF(D11:D15,TRUE)=3,1,0)</f>
        <v>0</v>
      </c>
      <c r="T4" s="231">
        <f>IF(COUNTIF(D11:D15,TRUE)&lt;3,1,0)</f>
        <v>1</v>
      </c>
    </row>
    <row r="5" spans="1:20" ht="33.75" customHeight="1" x14ac:dyDescent="0.3">
      <c r="A5" s="330" t="s">
        <v>362</v>
      </c>
      <c r="B5" s="330"/>
      <c r="C5" s="330"/>
      <c r="D5" s="123" t="b">
        <v>0</v>
      </c>
      <c r="P5" s="91">
        <v>3</v>
      </c>
      <c r="Q5" s="231">
        <f>IF(COUNTIF(D18:D21,TRUE)=4,1,0)</f>
        <v>0</v>
      </c>
      <c r="R5" s="231">
        <f>IF(COUNTIF(D18:D21,TRUE)=3,1,0)</f>
        <v>0</v>
      </c>
      <c r="S5" s="231">
        <f>IF(COUNTIF(D18:D21,TRUE)=2,1,0)</f>
        <v>0</v>
      </c>
      <c r="T5" s="231">
        <f>IF(COUNTIF(D18:D21,TRUE)&lt;2,1,0)</f>
        <v>1</v>
      </c>
    </row>
    <row r="6" spans="1:20" ht="33.75" customHeight="1" x14ac:dyDescent="0.3">
      <c r="A6" s="360" t="s">
        <v>363</v>
      </c>
      <c r="B6" s="360"/>
      <c r="C6" s="360"/>
      <c r="D6" s="123" t="b">
        <v>0</v>
      </c>
      <c r="Q6" s="91"/>
      <c r="R6" s="91"/>
      <c r="S6" s="91"/>
      <c r="T6" s="91"/>
    </row>
    <row r="7" spans="1:20" ht="32.25" customHeight="1" x14ac:dyDescent="0.3">
      <c r="A7" s="330" t="s">
        <v>364</v>
      </c>
      <c r="B7" s="330"/>
      <c r="C7" s="330"/>
      <c r="D7" s="123" t="b">
        <v>0</v>
      </c>
      <c r="Q7" s="91"/>
      <c r="R7" s="91"/>
      <c r="S7" s="91"/>
      <c r="T7" s="91"/>
    </row>
    <row r="8" spans="1:20" ht="20.25" customHeight="1" x14ac:dyDescent="0.3">
      <c r="A8" s="360" t="s">
        <v>365</v>
      </c>
      <c r="B8" s="360"/>
      <c r="C8" s="360"/>
      <c r="D8" s="123" t="b">
        <v>0</v>
      </c>
      <c r="Q8" s="91"/>
      <c r="R8" s="91"/>
      <c r="S8" s="91"/>
      <c r="T8" s="91"/>
    </row>
    <row r="9" spans="1:20" ht="15" customHeight="1" x14ac:dyDescent="0.3">
      <c r="A9" s="275"/>
      <c r="B9" s="275"/>
      <c r="C9" s="275"/>
      <c r="D9" s="13"/>
      <c r="J9" s="92"/>
      <c r="O9" s="92"/>
      <c r="Q9" s="91"/>
      <c r="R9" s="91"/>
      <c r="S9" s="91"/>
      <c r="T9" s="91"/>
    </row>
    <row r="10" spans="1:20" ht="37.5" customHeight="1" x14ac:dyDescent="0.3">
      <c r="A10" s="420" t="s">
        <v>366</v>
      </c>
      <c r="B10" s="420"/>
      <c r="C10" s="420"/>
      <c r="D10" s="125" t="s">
        <v>19</v>
      </c>
      <c r="Q10" s="91"/>
      <c r="R10" s="91"/>
      <c r="S10" s="91"/>
      <c r="T10" s="91"/>
    </row>
    <row r="11" spans="1:20" ht="36" customHeight="1" x14ac:dyDescent="0.3">
      <c r="A11" s="419" t="s">
        <v>367</v>
      </c>
      <c r="B11" s="419"/>
      <c r="C11" s="419"/>
      <c r="D11" s="243" t="b">
        <v>0</v>
      </c>
      <c r="K11" s="15"/>
      <c r="L11" s="15"/>
      <c r="M11" s="15"/>
      <c r="N11" s="15"/>
      <c r="Q11" s="91"/>
      <c r="R11" s="91"/>
      <c r="S11" s="91"/>
      <c r="T11" s="91"/>
    </row>
    <row r="12" spans="1:20" ht="36" customHeight="1" x14ac:dyDescent="0.3">
      <c r="A12" s="360" t="s">
        <v>368</v>
      </c>
      <c r="B12" s="360"/>
      <c r="C12" s="360"/>
      <c r="D12" s="123" t="b">
        <v>0</v>
      </c>
      <c r="Q12" s="91"/>
      <c r="R12" s="91"/>
      <c r="S12" s="91"/>
      <c r="T12" s="91"/>
    </row>
    <row r="13" spans="1:20" ht="36" customHeight="1" x14ac:dyDescent="0.3">
      <c r="A13" s="360" t="s">
        <v>369</v>
      </c>
      <c r="B13" s="360"/>
      <c r="C13" s="360"/>
      <c r="D13" s="123" t="b">
        <v>0</v>
      </c>
      <c r="Q13" s="91"/>
      <c r="R13" s="91"/>
      <c r="S13" s="91"/>
      <c r="T13" s="91"/>
    </row>
    <row r="14" spans="1:20" ht="33.75" customHeight="1" x14ac:dyDescent="0.3">
      <c r="A14" s="331" t="s">
        <v>370</v>
      </c>
      <c r="B14" s="331"/>
      <c r="C14" s="331"/>
      <c r="D14" s="123" t="b">
        <v>0</v>
      </c>
    </row>
    <row r="15" spans="1:20" ht="33.75" customHeight="1" x14ac:dyDescent="0.3">
      <c r="A15" s="360" t="s">
        <v>371</v>
      </c>
      <c r="B15" s="360"/>
      <c r="C15" s="360"/>
      <c r="D15" s="123" t="b">
        <v>0</v>
      </c>
      <c r="I15" s="224"/>
      <c r="J15" s="224"/>
      <c r="K15" s="224"/>
      <c r="L15" s="224"/>
      <c r="M15" s="224"/>
      <c r="N15" s="224"/>
      <c r="O15" s="224"/>
      <c r="P15" s="224"/>
    </row>
    <row r="16" spans="1:20" x14ac:dyDescent="0.3">
      <c r="A16" s="290"/>
      <c r="B16" s="290"/>
      <c r="C16" s="290"/>
      <c r="D16" s="43"/>
      <c r="I16" s="224"/>
      <c r="J16" s="224"/>
      <c r="K16" s="224"/>
      <c r="L16" s="224"/>
      <c r="M16" s="224"/>
      <c r="N16" s="224"/>
      <c r="O16" s="224"/>
      <c r="P16" s="224"/>
    </row>
    <row r="17" spans="1:16" ht="30.75" customHeight="1" x14ac:dyDescent="0.3">
      <c r="A17" s="420" t="s">
        <v>372</v>
      </c>
      <c r="B17" s="420"/>
      <c r="C17" s="420"/>
      <c r="D17" s="137" t="s">
        <v>19</v>
      </c>
      <c r="J17" s="92"/>
    </row>
    <row r="18" spans="1:16" ht="31.5" customHeight="1" x14ac:dyDescent="0.3">
      <c r="A18" s="365" t="s">
        <v>373</v>
      </c>
      <c r="B18" s="365"/>
      <c r="C18" s="365"/>
      <c r="D18" s="138" t="b">
        <v>0</v>
      </c>
      <c r="J18" s="92"/>
    </row>
    <row r="19" spans="1:16" ht="32.25" customHeight="1" x14ac:dyDescent="0.3">
      <c r="A19" s="360" t="s">
        <v>374</v>
      </c>
      <c r="B19" s="360"/>
      <c r="C19" s="360"/>
      <c r="D19" s="123" t="b">
        <v>0</v>
      </c>
    </row>
    <row r="20" spans="1:16" ht="31.5" customHeight="1" x14ac:dyDescent="0.3">
      <c r="A20" s="360" t="s">
        <v>375</v>
      </c>
      <c r="B20" s="360"/>
      <c r="C20" s="360"/>
      <c r="D20" s="123" t="b">
        <v>0</v>
      </c>
    </row>
    <row r="21" spans="1:16" ht="20.25" customHeight="1" x14ac:dyDescent="0.3">
      <c r="A21" s="360" t="s">
        <v>376</v>
      </c>
      <c r="B21" s="360"/>
      <c r="C21" s="360"/>
      <c r="D21" s="123" t="b">
        <v>0</v>
      </c>
    </row>
    <row r="22" spans="1:16" ht="32.25" customHeight="1" x14ac:dyDescent="0.3">
      <c r="A22" s="2"/>
      <c r="B22" s="2"/>
      <c r="C22" s="2"/>
      <c r="D22" s="11"/>
    </row>
    <row r="23" spans="1:16" ht="32.25" customHeight="1" x14ac:dyDescent="0.3">
      <c r="A23" s="418"/>
      <c r="B23" s="418"/>
      <c r="C23" s="418"/>
      <c r="D23" s="14"/>
      <c r="I23" s="224"/>
      <c r="J23" s="224"/>
      <c r="K23" s="224"/>
      <c r="L23" s="224"/>
      <c r="M23" s="224"/>
      <c r="N23" s="224"/>
      <c r="O23" s="224"/>
      <c r="P23" s="224"/>
    </row>
    <row r="24" spans="1:16" ht="32.25" customHeight="1" x14ac:dyDescent="0.3">
      <c r="A24" s="418"/>
      <c r="B24" s="418"/>
      <c r="C24" s="418"/>
      <c r="D24" s="14"/>
      <c r="I24" s="224"/>
      <c r="J24" s="224"/>
      <c r="K24" s="224"/>
      <c r="L24" s="224"/>
      <c r="M24" s="224"/>
      <c r="N24" s="224"/>
      <c r="O24" s="224"/>
      <c r="P24" s="224"/>
    </row>
    <row r="25" spans="1:16" x14ac:dyDescent="0.3">
      <c r="A25" s="418"/>
      <c r="B25" s="418"/>
      <c r="C25" s="418"/>
      <c r="D25" s="14"/>
    </row>
    <row r="26" spans="1:16" x14ac:dyDescent="0.3">
      <c r="A26" s="418"/>
      <c r="B26" s="418"/>
      <c r="C26" s="418"/>
      <c r="D26" s="14"/>
    </row>
    <row r="27" spans="1:16" x14ac:dyDescent="0.3">
      <c r="A27" s="401"/>
      <c r="B27" s="401"/>
      <c r="C27" s="401"/>
      <c r="D27" s="14"/>
    </row>
    <row r="28" spans="1:16" ht="29.25" customHeight="1" x14ac:dyDescent="0.3">
      <c r="A28" s="2"/>
      <c r="B28" s="2"/>
      <c r="C28" s="2"/>
      <c r="D28" s="11"/>
    </row>
    <row r="29" spans="1:16" x14ac:dyDescent="0.3">
      <c r="A29" s="417"/>
      <c r="B29" s="417"/>
      <c r="C29" s="417"/>
      <c r="D29" s="13"/>
    </row>
    <row r="30" spans="1:16" x14ac:dyDescent="0.3">
      <c r="A30" s="26"/>
      <c r="B30" s="26"/>
      <c r="C30" s="26"/>
      <c r="D30" s="13"/>
    </row>
    <row r="31" spans="1:16" x14ac:dyDescent="0.3">
      <c r="A31" s="2"/>
      <c r="B31" s="2"/>
      <c r="C31" s="2"/>
      <c r="D31" s="11"/>
    </row>
    <row r="32" spans="1:16" x14ac:dyDescent="0.3">
      <c r="A32" s="417"/>
      <c r="B32" s="417"/>
      <c r="C32" s="417"/>
      <c r="D32" s="13"/>
    </row>
    <row r="33" spans="1:4" x14ac:dyDescent="0.3">
      <c r="A33" s="2"/>
      <c r="B33" s="2"/>
      <c r="C33" s="2"/>
      <c r="D33" s="11"/>
    </row>
    <row r="34" spans="1:4" x14ac:dyDescent="0.3">
      <c r="A34" s="2"/>
      <c r="B34" s="2"/>
      <c r="C34" s="2"/>
      <c r="D34" s="11"/>
    </row>
  </sheetData>
  <mergeCells count="25">
    <mergeCell ref="A17:C17"/>
    <mergeCell ref="A20:C20"/>
    <mergeCell ref="A21:C21"/>
    <mergeCell ref="A12:C12"/>
    <mergeCell ref="A13:C13"/>
    <mergeCell ref="A15:C15"/>
    <mergeCell ref="A18:C18"/>
    <mergeCell ref="A19:C19"/>
    <mergeCell ref="A1:D1"/>
    <mergeCell ref="A3:C3"/>
    <mergeCell ref="A4:C4"/>
    <mergeCell ref="A5:C5"/>
    <mergeCell ref="A6:C6"/>
    <mergeCell ref="A11:C11"/>
    <mergeCell ref="A14:C14"/>
    <mergeCell ref="A7:C7"/>
    <mergeCell ref="A8:C8"/>
    <mergeCell ref="A10:C10"/>
    <mergeCell ref="A32:C32"/>
    <mergeCell ref="A23:C23"/>
    <mergeCell ref="A24:C24"/>
    <mergeCell ref="A25:C25"/>
    <mergeCell ref="A26:C26"/>
    <mergeCell ref="A27:C27"/>
    <mergeCell ref="A29:C29"/>
  </mergeCells>
  <pageMargins left="0.7" right="0.7" top="0.75" bottom="0.75" header="0.3" footer="0.3"/>
  <pageSetup scale="97" orientation="portrait" r:id="rId1"/>
  <ignoredErrors>
    <ignoredError sqref="R4:T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xdr:col>
                    <xdr:colOff>45720</xdr:colOff>
                    <xdr:row>10</xdr:row>
                    <xdr:rowOff>83820</xdr:rowOff>
                  </from>
                  <to>
                    <xdr:col>3</xdr:col>
                    <xdr:colOff>579120</xdr:colOff>
                    <xdr:row>10</xdr:row>
                    <xdr:rowOff>304800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3</xdr:col>
                    <xdr:colOff>45720</xdr:colOff>
                    <xdr:row>13</xdr:row>
                    <xdr:rowOff>144780</xdr:rowOff>
                  </from>
                  <to>
                    <xdr:col>3</xdr:col>
                    <xdr:colOff>541020</xdr:colOff>
                    <xdr:row>13</xdr:row>
                    <xdr:rowOff>365760</xdr:rowOff>
                  </to>
                </anchor>
              </controlPr>
            </control>
          </mc:Choice>
        </mc:AlternateContent>
        <mc:AlternateContent xmlns:mc="http://schemas.openxmlformats.org/markup-compatibility/2006">
          <mc:Choice Requires="x14">
            <control shapeId="24581" r:id="rId6" name="Check Box 5">
              <controlPr defaultSize="0" autoFill="0" autoLine="0" autoPict="0">
                <anchor moveWithCells="1">
                  <from>
                    <xdr:col>3</xdr:col>
                    <xdr:colOff>45720</xdr:colOff>
                    <xdr:row>18</xdr:row>
                    <xdr:rowOff>99060</xdr:rowOff>
                  </from>
                  <to>
                    <xdr:col>3</xdr:col>
                    <xdr:colOff>944880</xdr:colOff>
                    <xdr:row>18</xdr:row>
                    <xdr:rowOff>312420</xdr:rowOff>
                  </to>
                </anchor>
              </controlPr>
            </control>
          </mc:Choice>
        </mc:AlternateContent>
        <mc:AlternateContent xmlns:mc="http://schemas.openxmlformats.org/markup-compatibility/2006">
          <mc:Choice Requires="x14">
            <control shapeId="24582" r:id="rId7" name="Check Box 6">
              <controlPr defaultSize="0" autoFill="0" autoLine="0" autoPict="0">
                <anchor moveWithCells="1">
                  <from>
                    <xdr:col>3</xdr:col>
                    <xdr:colOff>45720</xdr:colOff>
                    <xdr:row>17</xdr:row>
                    <xdr:rowOff>83820</xdr:rowOff>
                  </from>
                  <to>
                    <xdr:col>3</xdr:col>
                    <xdr:colOff>944880</xdr:colOff>
                    <xdr:row>17</xdr:row>
                    <xdr:rowOff>304800</xdr:rowOff>
                  </to>
                </anchor>
              </controlPr>
            </control>
          </mc:Choice>
        </mc:AlternateContent>
        <mc:AlternateContent xmlns:mc="http://schemas.openxmlformats.org/markup-compatibility/2006">
          <mc:Choice Requires="x14">
            <control shapeId="24606" r:id="rId8" name="Check Box 30">
              <controlPr defaultSize="0" autoFill="0" autoLine="0" autoPict="0">
                <anchor moveWithCells="1">
                  <from>
                    <xdr:col>3</xdr:col>
                    <xdr:colOff>45720</xdr:colOff>
                    <xdr:row>3</xdr:row>
                    <xdr:rowOff>60960</xdr:rowOff>
                  </from>
                  <to>
                    <xdr:col>3</xdr:col>
                    <xdr:colOff>579120</xdr:colOff>
                    <xdr:row>3</xdr:row>
                    <xdr:rowOff>274320</xdr:rowOff>
                  </to>
                </anchor>
              </controlPr>
            </control>
          </mc:Choice>
        </mc:AlternateContent>
        <mc:AlternateContent xmlns:mc="http://schemas.openxmlformats.org/markup-compatibility/2006">
          <mc:Choice Requires="x14">
            <control shapeId="24607" r:id="rId9" name="Check Box 31">
              <controlPr defaultSize="0" autoFill="0" autoLine="0" autoPict="0">
                <anchor moveWithCells="1">
                  <from>
                    <xdr:col>3</xdr:col>
                    <xdr:colOff>45720</xdr:colOff>
                    <xdr:row>4</xdr:row>
                    <xdr:rowOff>83820</xdr:rowOff>
                  </from>
                  <to>
                    <xdr:col>3</xdr:col>
                    <xdr:colOff>541020</xdr:colOff>
                    <xdr:row>4</xdr:row>
                    <xdr:rowOff>304800</xdr:rowOff>
                  </to>
                </anchor>
              </controlPr>
            </control>
          </mc:Choice>
        </mc:AlternateContent>
        <mc:AlternateContent xmlns:mc="http://schemas.openxmlformats.org/markup-compatibility/2006">
          <mc:Choice Requires="x14">
            <control shapeId="24608" r:id="rId10" name="Check Box 32">
              <controlPr defaultSize="0" autoFill="0" autoLine="0" autoPict="0">
                <anchor moveWithCells="1">
                  <from>
                    <xdr:col>3</xdr:col>
                    <xdr:colOff>45720</xdr:colOff>
                    <xdr:row>5</xdr:row>
                    <xdr:rowOff>106680</xdr:rowOff>
                  </from>
                  <to>
                    <xdr:col>3</xdr:col>
                    <xdr:colOff>541020</xdr:colOff>
                    <xdr:row>5</xdr:row>
                    <xdr:rowOff>327660</xdr:rowOff>
                  </to>
                </anchor>
              </controlPr>
            </control>
          </mc:Choice>
        </mc:AlternateContent>
        <mc:AlternateContent xmlns:mc="http://schemas.openxmlformats.org/markup-compatibility/2006">
          <mc:Choice Requires="x14">
            <control shapeId="24610" r:id="rId11" name="Check Box 34">
              <controlPr defaultSize="0" autoFill="0" autoLine="0" autoPict="0">
                <anchor moveWithCells="1">
                  <from>
                    <xdr:col>3</xdr:col>
                    <xdr:colOff>45720</xdr:colOff>
                    <xdr:row>14</xdr:row>
                    <xdr:rowOff>83820</xdr:rowOff>
                  </from>
                  <to>
                    <xdr:col>3</xdr:col>
                    <xdr:colOff>944880</xdr:colOff>
                    <xdr:row>14</xdr:row>
                    <xdr:rowOff>304800</xdr:rowOff>
                  </to>
                </anchor>
              </controlPr>
            </control>
          </mc:Choice>
        </mc:AlternateContent>
        <mc:AlternateContent xmlns:mc="http://schemas.openxmlformats.org/markup-compatibility/2006">
          <mc:Choice Requires="x14">
            <control shapeId="24613" r:id="rId12" name="Check Box 37">
              <controlPr defaultSize="0" autoFill="0" autoLine="0" autoPict="0">
                <anchor moveWithCells="1">
                  <from>
                    <xdr:col>3</xdr:col>
                    <xdr:colOff>45720</xdr:colOff>
                    <xdr:row>6</xdr:row>
                    <xdr:rowOff>0</xdr:rowOff>
                  </from>
                  <to>
                    <xdr:col>3</xdr:col>
                    <xdr:colOff>541020</xdr:colOff>
                    <xdr:row>6</xdr:row>
                    <xdr:rowOff>220980</xdr:rowOff>
                  </to>
                </anchor>
              </controlPr>
            </control>
          </mc:Choice>
        </mc:AlternateContent>
        <mc:AlternateContent xmlns:mc="http://schemas.openxmlformats.org/markup-compatibility/2006">
          <mc:Choice Requires="x14">
            <control shapeId="24614" r:id="rId13" name="Check Box 38">
              <controlPr defaultSize="0" autoFill="0" autoLine="0" autoPict="0">
                <anchor moveWithCells="1">
                  <from>
                    <xdr:col>3</xdr:col>
                    <xdr:colOff>45720</xdr:colOff>
                    <xdr:row>7</xdr:row>
                    <xdr:rowOff>0</xdr:rowOff>
                  </from>
                  <to>
                    <xdr:col>3</xdr:col>
                    <xdr:colOff>541020</xdr:colOff>
                    <xdr:row>7</xdr:row>
                    <xdr:rowOff>220980</xdr:rowOff>
                  </to>
                </anchor>
              </controlPr>
            </control>
          </mc:Choice>
        </mc:AlternateContent>
        <mc:AlternateContent xmlns:mc="http://schemas.openxmlformats.org/markup-compatibility/2006">
          <mc:Choice Requires="x14">
            <control shapeId="24616" r:id="rId14" name="Check Box 40">
              <controlPr defaultSize="0" autoFill="0" autoLine="0" autoPict="0">
                <anchor moveWithCells="1">
                  <from>
                    <xdr:col>3</xdr:col>
                    <xdr:colOff>45720</xdr:colOff>
                    <xdr:row>11</xdr:row>
                    <xdr:rowOff>114300</xdr:rowOff>
                  </from>
                  <to>
                    <xdr:col>3</xdr:col>
                    <xdr:colOff>579120</xdr:colOff>
                    <xdr:row>11</xdr:row>
                    <xdr:rowOff>335280</xdr:rowOff>
                  </to>
                </anchor>
              </controlPr>
            </control>
          </mc:Choice>
        </mc:AlternateContent>
        <mc:AlternateContent xmlns:mc="http://schemas.openxmlformats.org/markup-compatibility/2006">
          <mc:Choice Requires="x14">
            <control shapeId="24618" r:id="rId15" name="Check Box 42">
              <controlPr defaultSize="0" autoFill="0" autoLine="0" autoPict="0">
                <anchor moveWithCells="1">
                  <from>
                    <xdr:col>3</xdr:col>
                    <xdr:colOff>45720</xdr:colOff>
                    <xdr:row>12</xdr:row>
                    <xdr:rowOff>99060</xdr:rowOff>
                  </from>
                  <to>
                    <xdr:col>3</xdr:col>
                    <xdr:colOff>579120</xdr:colOff>
                    <xdr:row>12</xdr:row>
                    <xdr:rowOff>312420</xdr:rowOff>
                  </to>
                </anchor>
              </controlPr>
            </control>
          </mc:Choice>
        </mc:AlternateContent>
        <mc:AlternateContent xmlns:mc="http://schemas.openxmlformats.org/markup-compatibility/2006">
          <mc:Choice Requires="x14">
            <control shapeId="24619" r:id="rId16" name="Check Box 43">
              <controlPr defaultSize="0" autoFill="0" autoLine="0" autoPict="0">
                <anchor moveWithCells="1">
                  <from>
                    <xdr:col>3</xdr:col>
                    <xdr:colOff>45720</xdr:colOff>
                    <xdr:row>19</xdr:row>
                    <xdr:rowOff>99060</xdr:rowOff>
                  </from>
                  <to>
                    <xdr:col>3</xdr:col>
                    <xdr:colOff>944880</xdr:colOff>
                    <xdr:row>19</xdr:row>
                    <xdr:rowOff>312420</xdr:rowOff>
                  </to>
                </anchor>
              </controlPr>
            </control>
          </mc:Choice>
        </mc:AlternateContent>
        <mc:AlternateContent xmlns:mc="http://schemas.openxmlformats.org/markup-compatibility/2006">
          <mc:Choice Requires="x14">
            <control shapeId="24620" r:id="rId17" name="Check Box 44">
              <controlPr defaultSize="0" autoFill="0" autoLine="0" autoPict="0">
                <anchor moveWithCells="1">
                  <from>
                    <xdr:col>3</xdr:col>
                    <xdr:colOff>45720</xdr:colOff>
                    <xdr:row>20</xdr:row>
                    <xdr:rowOff>30480</xdr:rowOff>
                  </from>
                  <to>
                    <xdr:col>3</xdr:col>
                    <xdr:colOff>944880</xdr:colOff>
                    <xdr:row>20</xdr:row>
                    <xdr:rowOff>251460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5261F"/>
  </sheetPr>
  <dimension ref="A1:F8"/>
  <sheetViews>
    <sheetView showGridLines="0" topLeftCell="A6" zoomScale="85" zoomScaleNormal="85" workbookViewId="0">
      <selection activeCell="C6" sqref="C6"/>
    </sheetView>
  </sheetViews>
  <sheetFormatPr defaultRowHeight="14.4" x14ac:dyDescent="0.3"/>
  <cols>
    <col min="1" max="1" width="5.109375" customWidth="1"/>
    <col min="2" max="2" width="16" customWidth="1"/>
    <col min="3" max="3" width="38.5546875" customWidth="1"/>
    <col min="4" max="4" width="24.44140625" customWidth="1"/>
    <col min="5" max="5" width="23.88671875" customWidth="1"/>
    <col min="6" max="6" width="19.88671875" customWidth="1"/>
  </cols>
  <sheetData>
    <row r="1" spans="1:6" x14ac:dyDescent="0.3">
      <c r="A1" s="422" t="s">
        <v>0</v>
      </c>
      <c r="B1" s="423"/>
      <c r="C1" s="423"/>
      <c r="D1" s="423"/>
      <c r="E1" s="423"/>
      <c r="F1" s="424"/>
    </row>
    <row r="2" spans="1:6" ht="15" thickBot="1" x14ac:dyDescent="0.35">
      <c r="A2" s="425" t="s">
        <v>76</v>
      </c>
      <c r="B2" s="426"/>
      <c r="C2" s="426"/>
      <c r="D2" s="426"/>
      <c r="E2" s="426"/>
      <c r="F2" s="427"/>
    </row>
    <row r="3" spans="1:6" ht="16.2" thickBot="1" x14ac:dyDescent="0.35">
      <c r="A3" s="428" t="s">
        <v>445</v>
      </c>
      <c r="B3" s="429"/>
      <c r="C3" s="429"/>
      <c r="D3" s="429"/>
      <c r="E3" s="429"/>
      <c r="F3" s="430"/>
    </row>
    <row r="4" spans="1:6" x14ac:dyDescent="0.3">
      <c r="A4" s="422" t="s">
        <v>77</v>
      </c>
      <c r="B4" s="424"/>
      <c r="C4" s="38" t="s">
        <v>78</v>
      </c>
      <c r="D4" s="431" t="s">
        <v>3</v>
      </c>
      <c r="E4" s="38" t="s">
        <v>4</v>
      </c>
      <c r="F4" s="431" t="s">
        <v>79</v>
      </c>
    </row>
    <row r="5" spans="1:6" ht="42" thickBot="1" x14ac:dyDescent="0.35">
      <c r="A5" s="425"/>
      <c r="B5" s="427"/>
      <c r="C5" s="37" t="s">
        <v>56</v>
      </c>
      <c r="D5" s="432"/>
      <c r="E5" s="39" t="s">
        <v>5</v>
      </c>
      <c r="F5" s="432"/>
    </row>
    <row r="6" spans="1:6" ht="229.5" customHeight="1" thickBot="1" x14ac:dyDescent="0.35">
      <c r="A6" s="41">
        <v>1</v>
      </c>
      <c r="B6" s="40" t="s">
        <v>80</v>
      </c>
      <c r="C6" s="239" t="s">
        <v>350</v>
      </c>
      <c r="D6" s="240" t="s">
        <v>359</v>
      </c>
      <c r="E6" s="240" t="s">
        <v>351</v>
      </c>
      <c r="F6" s="240" t="s">
        <v>352</v>
      </c>
    </row>
    <row r="7" spans="1:6" ht="276.60000000000002" thickBot="1" x14ac:dyDescent="0.35">
      <c r="A7" s="41">
        <v>2</v>
      </c>
      <c r="B7" s="40" t="s">
        <v>81</v>
      </c>
      <c r="C7" s="239" t="s">
        <v>360</v>
      </c>
      <c r="D7" s="240" t="s">
        <v>353</v>
      </c>
      <c r="E7" s="240" t="s">
        <v>355</v>
      </c>
      <c r="F7" s="240" t="s">
        <v>354</v>
      </c>
    </row>
    <row r="8" spans="1:6" ht="166.2" thickBot="1" x14ac:dyDescent="0.35">
      <c r="A8" s="41">
        <v>3</v>
      </c>
      <c r="B8" s="40" t="s">
        <v>82</v>
      </c>
      <c r="C8" s="239" t="s">
        <v>361</v>
      </c>
      <c r="D8" s="240" t="s">
        <v>356</v>
      </c>
      <c r="E8" s="240" t="s">
        <v>357</v>
      </c>
      <c r="F8" s="240" t="s">
        <v>358</v>
      </c>
    </row>
  </sheetData>
  <mergeCells count="6">
    <mergeCell ref="A1:F1"/>
    <mergeCell ref="A2:F2"/>
    <mergeCell ref="A3:F3"/>
    <mergeCell ref="A4:B5"/>
    <mergeCell ref="D4:D5"/>
    <mergeCell ref="F4:F5"/>
  </mergeCells>
  <pageMargins left="0.7" right="0.7" top="0.75" bottom="0.75" header="0.3" footer="0.3"/>
  <pageSetup scale="9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CF8FA5C4-44E1-4371-9C67-7CE33DBA3D25}">
            <xm:f>'Developing ACL SA'!Q3=1</xm:f>
            <x14:dxf>
              <fill>
                <patternFill>
                  <bgColor theme="8" tint="0.59996337778862885"/>
                </patternFill>
              </fill>
            </x14:dxf>
          </x14:cfRule>
          <xm:sqref>C6:F8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EDCB47"/>
  </sheetPr>
  <dimension ref="A1:T39"/>
  <sheetViews>
    <sheetView zoomScaleNormal="100" workbookViewId="0">
      <selection activeCell="F9" sqref="F9"/>
    </sheetView>
  </sheetViews>
  <sheetFormatPr defaultColWidth="9.109375" defaultRowHeight="14.4" x14ac:dyDescent="0.3"/>
  <cols>
    <col min="1" max="1" width="25.109375" style="15" customWidth="1"/>
    <col min="2" max="2" width="16.44140625" style="15" customWidth="1"/>
    <col min="3" max="3" width="16.6640625" style="15" customWidth="1"/>
    <col min="4" max="4" width="34.5546875" style="15" customWidth="1"/>
    <col min="5" max="5" width="9.109375" style="15"/>
    <col min="6" max="7" width="9.109375" style="15" customWidth="1"/>
    <col min="8" max="8" width="37.44140625" style="58" hidden="1" customWidth="1"/>
    <col min="9" max="9" width="16.6640625" style="91" hidden="1" customWidth="1"/>
    <col min="10" max="10" width="32" style="91" hidden="1" customWidth="1"/>
    <col min="11" max="11" width="32.109375" style="91" hidden="1" customWidth="1"/>
    <col min="12" max="13" width="9.109375" style="91" hidden="1" customWidth="1"/>
    <col min="14" max="16" width="9.109375" style="91" customWidth="1"/>
    <col min="17" max="20" width="9.109375" style="15" customWidth="1"/>
    <col min="21" max="16384" width="9.109375" style="15"/>
  </cols>
  <sheetData>
    <row r="1" spans="1:20" ht="18.600000000000001" thickBot="1" x14ac:dyDescent="0.4">
      <c r="A1" s="338" t="s">
        <v>142</v>
      </c>
      <c r="B1" s="339"/>
      <c r="C1" s="339"/>
      <c r="D1" s="340"/>
      <c r="I1" s="91" t="s">
        <v>42</v>
      </c>
      <c r="J1" s="15"/>
      <c r="K1" s="15"/>
      <c r="L1" s="15"/>
      <c r="M1" s="15"/>
    </row>
    <row r="2" spans="1:20" x14ac:dyDescent="0.3">
      <c r="A2" s="2"/>
      <c r="B2" s="2"/>
      <c r="C2" s="2"/>
      <c r="D2" s="2"/>
      <c r="J2" s="91" t="s">
        <v>33</v>
      </c>
      <c r="K2" s="91" t="s">
        <v>34</v>
      </c>
      <c r="L2" s="91" t="s">
        <v>35</v>
      </c>
      <c r="M2" s="91" t="s">
        <v>36</v>
      </c>
    </row>
    <row r="3" spans="1:20" x14ac:dyDescent="0.3">
      <c r="A3" s="405" t="s">
        <v>98</v>
      </c>
      <c r="B3" s="405"/>
      <c r="C3" s="405"/>
      <c r="D3" s="137" t="s">
        <v>19</v>
      </c>
      <c r="I3" s="91">
        <v>1</v>
      </c>
      <c r="J3" s="91">
        <f>IF(COUNTIF(D4:D6,TRUE)=3,1,0)</f>
        <v>0</v>
      </c>
      <c r="K3" s="91">
        <f>IF(COUNTIF(D4:D6,TRUE)=2,1,0)</f>
        <v>0</v>
      </c>
      <c r="L3" s="91">
        <f>IF(COUNTIF(D4:D6,TRUE)=1,1,0)</f>
        <v>0</v>
      </c>
      <c r="M3" s="91">
        <f>IF(COUNTIF(D4:D6,TRUE)=0,1,0)</f>
        <v>1</v>
      </c>
    </row>
    <row r="4" spans="1:20" ht="30" customHeight="1" x14ac:dyDescent="0.3">
      <c r="A4" s="435" t="s">
        <v>99</v>
      </c>
      <c r="B4" s="435"/>
      <c r="C4" s="435"/>
      <c r="D4" s="138" t="b">
        <v>0</v>
      </c>
      <c r="I4" s="91">
        <v>2</v>
      </c>
      <c r="J4" s="437">
        <f>IF(D10=1,1,0)</f>
        <v>0</v>
      </c>
      <c r="K4" s="437"/>
      <c r="L4" s="91">
        <f>IF(D10=2,1,0)</f>
        <v>0</v>
      </c>
      <c r="M4" s="91">
        <f>IF(D10=3,1,0)</f>
        <v>1</v>
      </c>
    </row>
    <row r="5" spans="1:20" ht="33.75" customHeight="1" x14ac:dyDescent="0.3">
      <c r="A5" s="436" t="s">
        <v>100</v>
      </c>
      <c r="B5" s="436"/>
      <c r="C5" s="436"/>
      <c r="D5" s="123" t="b">
        <v>0</v>
      </c>
    </row>
    <row r="6" spans="1:20" ht="33" customHeight="1" x14ac:dyDescent="0.3">
      <c r="A6" s="436" t="s">
        <v>101</v>
      </c>
      <c r="B6" s="436"/>
      <c r="C6" s="436"/>
      <c r="D6" s="123" t="b">
        <v>0</v>
      </c>
      <c r="H6" s="91"/>
    </row>
    <row r="7" spans="1:20" x14ac:dyDescent="0.3">
      <c r="A7" s="29"/>
      <c r="B7" s="29"/>
      <c r="C7" s="29"/>
      <c r="D7" s="13"/>
      <c r="H7" s="91"/>
    </row>
    <row r="8" spans="1:20" x14ac:dyDescent="0.3">
      <c r="A8" s="137" t="s">
        <v>103</v>
      </c>
      <c r="B8" s="143"/>
      <c r="C8" s="143"/>
      <c r="D8" s="125" t="s">
        <v>102</v>
      </c>
      <c r="H8" s="91"/>
    </row>
    <row r="9" spans="1:20" ht="34.5" customHeight="1" x14ac:dyDescent="0.3">
      <c r="A9" s="439" t="s">
        <v>104</v>
      </c>
      <c r="B9" s="439"/>
      <c r="C9" s="439" t="b">
        <v>1</v>
      </c>
      <c r="D9" s="144"/>
      <c r="J9" s="92"/>
      <c r="O9" s="92"/>
      <c r="Q9" s="91"/>
      <c r="R9" s="91"/>
      <c r="S9" s="91"/>
      <c r="T9" s="91"/>
    </row>
    <row r="10" spans="1:20" ht="34.5" customHeight="1" x14ac:dyDescent="0.3">
      <c r="A10" s="434" t="s">
        <v>174</v>
      </c>
      <c r="B10" s="434"/>
      <c r="C10" s="434"/>
      <c r="D10" s="123">
        <v>3</v>
      </c>
      <c r="J10" s="92"/>
      <c r="O10" s="92"/>
      <c r="Q10" s="91"/>
      <c r="R10" s="91"/>
      <c r="S10" s="91"/>
      <c r="T10" s="91"/>
    </row>
    <row r="11" spans="1:20" ht="34.5" customHeight="1" x14ac:dyDescent="0.3">
      <c r="A11" s="434" t="s">
        <v>175</v>
      </c>
      <c r="B11" s="434"/>
      <c r="C11" s="434"/>
      <c r="D11" s="128"/>
      <c r="J11" s="92"/>
      <c r="O11" s="92"/>
      <c r="Q11" s="91"/>
      <c r="R11" s="91"/>
      <c r="S11" s="91"/>
      <c r="T11" s="91"/>
    </row>
    <row r="12" spans="1:20" ht="29.25" customHeight="1" x14ac:dyDescent="0.3">
      <c r="A12" s="433"/>
      <c r="B12" s="433"/>
      <c r="C12" s="433"/>
      <c r="D12" s="57"/>
      <c r="Q12" s="91"/>
      <c r="R12" s="91"/>
      <c r="S12" s="91"/>
      <c r="T12" s="91"/>
    </row>
    <row r="13" spans="1:20" x14ac:dyDescent="0.3">
      <c r="A13" s="3"/>
      <c r="B13" s="2"/>
      <c r="C13" s="2"/>
      <c r="D13" s="12"/>
      <c r="K13" s="15"/>
      <c r="L13" s="15"/>
      <c r="M13" s="15"/>
      <c r="N13" s="15"/>
      <c r="Q13" s="91"/>
      <c r="R13" s="91"/>
      <c r="S13" s="91"/>
      <c r="T13" s="91"/>
    </row>
    <row r="14" spans="1:20" x14ac:dyDescent="0.3">
      <c r="A14" s="440"/>
      <c r="B14" s="440"/>
      <c r="C14" s="440"/>
      <c r="D14" s="13"/>
      <c r="Q14" s="91"/>
      <c r="R14" s="91"/>
      <c r="S14" s="91"/>
      <c r="T14" s="91"/>
    </row>
    <row r="15" spans="1:20" ht="36" customHeight="1" x14ac:dyDescent="0.3">
      <c r="A15" s="441"/>
      <c r="B15" s="441"/>
      <c r="C15" s="441"/>
      <c r="D15" s="13"/>
      <c r="Q15" s="91"/>
      <c r="R15" s="91"/>
      <c r="S15" s="91"/>
      <c r="T15" s="91"/>
    </row>
    <row r="16" spans="1:20" x14ac:dyDescent="0.3">
      <c r="A16" s="4"/>
      <c r="B16" s="4"/>
      <c r="C16" s="4"/>
      <c r="D16" s="13"/>
    </row>
    <row r="17" spans="1:10" x14ac:dyDescent="0.3">
      <c r="A17" s="440"/>
      <c r="B17" s="440"/>
      <c r="C17" s="440"/>
      <c r="D17" s="43"/>
      <c r="J17" s="92"/>
    </row>
    <row r="18" spans="1:10" x14ac:dyDescent="0.3">
      <c r="A18" s="4"/>
      <c r="B18" s="4"/>
      <c r="C18" s="4"/>
      <c r="D18" s="43"/>
      <c r="J18" s="92"/>
    </row>
    <row r="19" spans="1:10" x14ac:dyDescent="0.3">
      <c r="A19" s="31"/>
      <c r="B19" s="31"/>
      <c r="C19" s="31"/>
      <c r="D19" s="11"/>
      <c r="J19" s="92"/>
    </row>
    <row r="20" spans="1:10" ht="31.5" customHeight="1" x14ac:dyDescent="0.3">
      <c r="A20" s="438"/>
      <c r="B20" s="438"/>
      <c r="C20" s="438"/>
      <c r="D20" s="42"/>
    </row>
    <row r="21" spans="1:10" x14ac:dyDescent="0.3">
      <c r="A21" s="44"/>
      <c r="B21" s="44"/>
      <c r="C21" s="44"/>
      <c r="D21" s="11"/>
    </row>
    <row r="22" spans="1:10" x14ac:dyDescent="0.3">
      <c r="A22" s="30"/>
      <c r="B22" s="4"/>
      <c r="C22" s="4"/>
      <c r="D22" s="14"/>
    </row>
    <row r="23" spans="1:10" ht="37.5" customHeight="1" x14ac:dyDescent="0.3">
      <c r="A23" s="359"/>
      <c r="B23" s="359"/>
      <c r="C23" s="359"/>
      <c r="D23" s="14"/>
    </row>
    <row r="24" spans="1:10" ht="37.5" customHeight="1" x14ac:dyDescent="0.3">
      <c r="A24" s="359"/>
      <c r="B24" s="359"/>
      <c r="C24" s="359"/>
      <c r="D24" s="14"/>
    </row>
    <row r="25" spans="1:10" x14ac:dyDescent="0.3">
      <c r="A25" s="2"/>
      <c r="B25" s="2"/>
      <c r="C25" s="2"/>
      <c r="D25" s="11"/>
    </row>
    <row r="26" spans="1:10" x14ac:dyDescent="0.3">
      <c r="A26" s="31"/>
      <c r="B26" s="31"/>
      <c r="C26" s="31"/>
      <c r="D26" s="11"/>
    </row>
    <row r="27" spans="1:10" ht="37.5" customHeight="1" x14ac:dyDescent="0.3">
      <c r="A27" s="438"/>
      <c r="B27" s="438"/>
      <c r="C27" s="438"/>
      <c r="D27" s="42"/>
    </row>
    <row r="28" spans="1:10" ht="29.25" customHeight="1" x14ac:dyDescent="0.3">
      <c r="A28" s="418"/>
      <c r="B28" s="418"/>
      <c r="C28" s="418"/>
      <c r="D28" s="14"/>
    </row>
    <row r="29" spans="1:10" x14ac:dyDescent="0.3">
      <c r="A29" s="418"/>
      <c r="B29" s="418"/>
      <c r="C29" s="418"/>
      <c r="D29" s="14"/>
    </row>
    <row r="30" spans="1:10" x14ac:dyDescent="0.3">
      <c r="A30" s="418"/>
      <c r="B30" s="418"/>
      <c r="C30" s="418"/>
      <c r="D30" s="14"/>
    </row>
    <row r="31" spans="1:10" x14ac:dyDescent="0.3">
      <c r="A31" s="418"/>
      <c r="B31" s="418"/>
      <c r="C31" s="418"/>
      <c r="D31" s="14"/>
    </row>
    <row r="32" spans="1:10" ht="29.25" customHeight="1" x14ac:dyDescent="0.3">
      <c r="A32" s="401"/>
      <c r="B32" s="401"/>
      <c r="C32" s="401"/>
      <c r="D32" s="14"/>
    </row>
    <row r="33" spans="1:4" x14ac:dyDescent="0.3">
      <c r="A33" s="2"/>
      <c r="B33" s="2"/>
      <c r="C33" s="2"/>
      <c r="D33" s="11"/>
    </row>
    <row r="34" spans="1:4" x14ac:dyDescent="0.3">
      <c r="A34" s="417"/>
      <c r="B34" s="417"/>
      <c r="C34" s="417"/>
      <c r="D34" s="13"/>
    </row>
    <row r="35" spans="1:4" x14ac:dyDescent="0.3">
      <c r="A35" s="28"/>
      <c r="B35" s="28"/>
      <c r="C35" s="28"/>
      <c r="D35" s="13"/>
    </row>
    <row r="36" spans="1:4" x14ac:dyDescent="0.3">
      <c r="A36" s="2"/>
      <c r="B36" s="2"/>
      <c r="C36" s="2"/>
      <c r="D36" s="11"/>
    </row>
    <row r="37" spans="1:4" x14ac:dyDescent="0.3">
      <c r="A37" s="417"/>
      <c r="B37" s="417"/>
      <c r="C37" s="417"/>
      <c r="D37" s="13"/>
    </row>
    <row r="38" spans="1:4" x14ac:dyDescent="0.3">
      <c r="A38" s="2"/>
      <c r="B38" s="2"/>
      <c r="C38" s="2"/>
      <c r="D38" s="11"/>
    </row>
    <row r="39" spans="1:4" x14ac:dyDescent="0.3">
      <c r="A39" s="2"/>
      <c r="B39" s="2"/>
      <c r="C39" s="2"/>
      <c r="D39" s="11"/>
    </row>
  </sheetData>
  <sheetProtection sheet="1" objects="1" scenarios="1"/>
  <mergeCells count="24">
    <mergeCell ref="J4:K4"/>
    <mergeCell ref="A34:C34"/>
    <mergeCell ref="A37:C37"/>
    <mergeCell ref="A27:C27"/>
    <mergeCell ref="A28:C28"/>
    <mergeCell ref="A29:C29"/>
    <mergeCell ref="A30:C30"/>
    <mergeCell ref="A31:C31"/>
    <mergeCell ref="A32:C32"/>
    <mergeCell ref="A24:C24"/>
    <mergeCell ref="A9:C9"/>
    <mergeCell ref="A14:C14"/>
    <mergeCell ref="A15:C15"/>
    <mergeCell ref="A17:C17"/>
    <mergeCell ref="A20:C20"/>
    <mergeCell ref="A23:C23"/>
    <mergeCell ref="A12:C12"/>
    <mergeCell ref="A10:C10"/>
    <mergeCell ref="A11:C11"/>
    <mergeCell ref="A1:D1"/>
    <mergeCell ref="A3:C3"/>
    <mergeCell ref="A4:C4"/>
    <mergeCell ref="A5:C5"/>
    <mergeCell ref="A6:C6"/>
  </mergeCells>
  <dataValidations count="1">
    <dataValidation allowBlank="1" showErrorMessage="1" promptTitle="How often?" prompt="Select one." sqref="D19 D26 D8:D12"/>
  </dataValidations>
  <pageMargins left="0.7" right="0.7" top="0.75" bottom="0.75" header="0.3" footer="0.3"/>
  <pageSetup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1" r:id="rId4" name="Check Box 5">
              <controlPr defaultSize="0" autoFill="0" autoLine="0" autoPict="0">
                <anchor moveWithCells="1">
                  <from>
                    <xdr:col>3</xdr:col>
                    <xdr:colOff>45720</xdr:colOff>
                    <xdr:row>3</xdr:row>
                    <xdr:rowOff>60960</xdr:rowOff>
                  </from>
                  <to>
                    <xdr:col>3</xdr:col>
                    <xdr:colOff>579120</xdr:colOff>
                    <xdr:row>3</xdr:row>
                    <xdr:rowOff>274320</xdr:rowOff>
                  </to>
                </anchor>
              </controlPr>
            </control>
          </mc:Choice>
        </mc:AlternateContent>
        <mc:AlternateContent xmlns:mc="http://schemas.openxmlformats.org/markup-compatibility/2006">
          <mc:Choice Requires="x14">
            <control shapeId="34822" r:id="rId5" name="Check Box 6">
              <controlPr defaultSize="0" autoFill="0" autoLine="0" autoPict="0">
                <anchor moveWithCells="1">
                  <from>
                    <xdr:col>3</xdr:col>
                    <xdr:colOff>45720</xdr:colOff>
                    <xdr:row>4</xdr:row>
                    <xdr:rowOff>83820</xdr:rowOff>
                  </from>
                  <to>
                    <xdr:col>3</xdr:col>
                    <xdr:colOff>541020</xdr:colOff>
                    <xdr:row>4</xdr:row>
                    <xdr:rowOff>304800</xdr:rowOff>
                  </to>
                </anchor>
              </controlPr>
            </control>
          </mc:Choice>
        </mc:AlternateContent>
        <mc:AlternateContent xmlns:mc="http://schemas.openxmlformats.org/markup-compatibility/2006">
          <mc:Choice Requires="x14">
            <control shapeId="34823" r:id="rId6" name="Check Box 7">
              <controlPr defaultSize="0" autoFill="0" autoLine="0" autoPict="0">
                <anchor moveWithCells="1">
                  <from>
                    <xdr:col>3</xdr:col>
                    <xdr:colOff>60960</xdr:colOff>
                    <xdr:row>5</xdr:row>
                    <xdr:rowOff>99060</xdr:rowOff>
                  </from>
                  <to>
                    <xdr:col>3</xdr:col>
                    <xdr:colOff>556260</xdr:colOff>
                    <xdr:row>5</xdr:row>
                    <xdr:rowOff>312420</xdr:rowOff>
                  </to>
                </anchor>
              </controlPr>
            </control>
          </mc:Choice>
        </mc:AlternateContent>
        <mc:AlternateContent xmlns:mc="http://schemas.openxmlformats.org/markup-compatibility/2006">
          <mc:Choice Requires="x14">
            <control shapeId="34827" r:id="rId7" name="Option Button 11">
              <controlPr defaultSize="0" autoFill="0" autoLine="0" autoPict="0">
                <anchor moveWithCells="1">
                  <from>
                    <xdr:col>3</xdr:col>
                    <xdr:colOff>83820</xdr:colOff>
                    <xdr:row>8</xdr:row>
                    <xdr:rowOff>106680</xdr:rowOff>
                  </from>
                  <to>
                    <xdr:col>3</xdr:col>
                    <xdr:colOff>1242060</xdr:colOff>
                    <xdr:row>8</xdr:row>
                    <xdr:rowOff>350520</xdr:rowOff>
                  </to>
                </anchor>
              </controlPr>
            </control>
          </mc:Choice>
        </mc:AlternateContent>
        <mc:AlternateContent xmlns:mc="http://schemas.openxmlformats.org/markup-compatibility/2006">
          <mc:Choice Requires="x14">
            <control shapeId="34828" r:id="rId8" name="Option Button 12">
              <controlPr defaultSize="0" autoFill="0" autoLine="0" autoPict="0">
                <anchor moveWithCells="1">
                  <from>
                    <xdr:col>3</xdr:col>
                    <xdr:colOff>83820</xdr:colOff>
                    <xdr:row>9</xdr:row>
                    <xdr:rowOff>106680</xdr:rowOff>
                  </from>
                  <to>
                    <xdr:col>3</xdr:col>
                    <xdr:colOff>1242060</xdr:colOff>
                    <xdr:row>9</xdr:row>
                    <xdr:rowOff>350520</xdr:rowOff>
                  </to>
                </anchor>
              </controlPr>
            </control>
          </mc:Choice>
        </mc:AlternateContent>
        <mc:AlternateContent xmlns:mc="http://schemas.openxmlformats.org/markup-compatibility/2006">
          <mc:Choice Requires="x14">
            <control shapeId="34832" r:id="rId9" name="Option Button 16">
              <controlPr defaultSize="0" autoFill="0" autoLine="0" autoPict="0">
                <anchor moveWithCells="1">
                  <from>
                    <xdr:col>3</xdr:col>
                    <xdr:colOff>83820</xdr:colOff>
                    <xdr:row>10</xdr:row>
                    <xdr:rowOff>106680</xdr:rowOff>
                  </from>
                  <to>
                    <xdr:col>3</xdr:col>
                    <xdr:colOff>1242060</xdr:colOff>
                    <xdr:row>10</xdr:row>
                    <xdr:rowOff>350520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How often?" prompt="Select one.">
          <x14:formula1>
            <xm:f>'Drop Down'!$A$10:$A$14</xm:f>
          </x14:formula1>
          <xm:sqref>D27 D20:D21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DCB47"/>
  </sheetPr>
  <dimension ref="A1:F9"/>
  <sheetViews>
    <sheetView showGridLines="0" zoomScaleNormal="100" workbookViewId="0">
      <selection activeCell="F9" sqref="F9"/>
    </sheetView>
  </sheetViews>
  <sheetFormatPr defaultRowHeight="14.4" x14ac:dyDescent="0.3"/>
  <cols>
    <col min="1" max="1" width="5.109375" customWidth="1"/>
    <col min="2" max="2" width="18.44140625" customWidth="1"/>
    <col min="3" max="3" width="30" customWidth="1"/>
    <col min="4" max="4" width="15" customWidth="1"/>
    <col min="5" max="5" width="24" customWidth="1"/>
    <col min="6" max="6" width="28.6640625" customWidth="1"/>
  </cols>
  <sheetData>
    <row r="1" spans="1:6" x14ac:dyDescent="0.3">
      <c r="A1" s="374" t="s">
        <v>0</v>
      </c>
      <c r="B1" s="375"/>
      <c r="C1" s="375"/>
      <c r="D1" s="375"/>
      <c r="E1" s="375"/>
      <c r="F1" s="380"/>
    </row>
    <row r="2" spans="1:6" ht="25.5" customHeight="1" thickBot="1" x14ac:dyDescent="0.35">
      <c r="A2" s="376" t="s">
        <v>86</v>
      </c>
      <c r="B2" s="377"/>
      <c r="C2" s="377"/>
      <c r="D2" s="377"/>
      <c r="E2" s="377"/>
      <c r="F2" s="444"/>
    </row>
    <row r="3" spans="1:6" ht="16.2" thickBot="1" x14ac:dyDescent="0.35">
      <c r="A3" s="378" t="s">
        <v>87</v>
      </c>
      <c r="B3" s="379"/>
      <c r="C3" s="379"/>
      <c r="D3" s="379"/>
      <c r="E3" s="379"/>
      <c r="F3" s="445"/>
    </row>
    <row r="4" spans="1:6" x14ac:dyDescent="0.3">
      <c r="A4" s="374" t="s">
        <v>77</v>
      </c>
      <c r="B4" s="380"/>
      <c r="C4" s="32" t="s">
        <v>78</v>
      </c>
      <c r="D4" s="448" t="s">
        <v>3</v>
      </c>
      <c r="E4" s="32" t="s">
        <v>4</v>
      </c>
      <c r="F4" s="32" t="s">
        <v>88</v>
      </c>
    </row>
    <row r="5" spans="1:6" ht="41.4" x14ac:dyDescent="0.3">
      <c r="A5" s="381"/>
      <c r="B5" s="382"/>
      <c r="C5" s="32" t="s">
        <v>56</v>
      </c>
      <c r="D5" s="449"/>
      <c r="E5" s="25" t="s">
        <v>5</v>
      </c>
      <c r="F5" s="25" t="s">
        <v>6</v>
      </c>
    </row>
    <row r="6" spans="1:6" ht="15" thickBot="1" x14ac:dyDescent="0.35">
      <c r="A6" s="446"/>
      <c r="B6" s="447"/>
      <c r="C6" s="45"/>
      <c r="D6" s="450"/>
      <c r="E6" s="46"/>
      <c r="F6" s="46"/>
    </row>
    <row r="7" spans="1:6" ht="176.25" customHeight="1" thickBot="1" x14ac:dyDescent="0.35">
      <c r="A7" s="33">
        <v>1</v>
      </c>
      <c r="B7" s="33" t="s">
        <v>89</v>
      </c>
      <c r="C7" s="47" t="s">
        <v>97</v>
      </c>
      <c r="D7" s="48" t="s">
        <v>90</v>
      </c>
      <c r="E7" s="33" t="s">
        <v>91</v>
      </c>
      <c r="F7" s="33" t="s">
        <v>92</v>
      </c>
    </row>
    <row r="8" spans="1:6" ht="112.5" customHeight="1" thickBot="1" x14ac:dyDescent="0.35">
      <c r="A8" s="49">
        <v>2</v>
      </c>
      <c r="B8" s="50" t="s">
        <v>93</v>
      </c>
      <c r="C8" s="442" t="s">
        <v>94</v>
      </c>
      <c r="D8" s="443"/>
      <c r="E8" s="51" t="s">
        <v>95</v>
      </c>
      <c r="F8" s="52" t="s">
        <v>96</v>
      </c>
    </row>
    <row r="9" spans="1:6" ht="112.5" customHeight="1" x14ac:dyDescent="0.3"/>
  </sheetData>
  <sheetProtection sheet="1" objects="1" scenarios="1"/>
  <mergeCells count="6">
    <mergeCell ref="C8:D8"/>
    <mergeCell ref="A1:F1"/>
    <mergeCell ref="A2:F2"/>
    <mergeCell ref="A3:F3"/>
    <mergeCell ref="A4:B6"/>
    <mergeCell ref="D4:D6"/>
  </mergeCell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257CEBC2-BD0E-4599-BB8E-363B932F43B7}">
            <xm:f>'FB SA'!J3=1</xm:f>
            <x14:dxf>
              <fill>
                <patternFill>
                  <bgColor theme="8" tint="0.59996337778862885"/>
                </patternFill>
              </fill>
            </x14:dxf>
          </x14:cfRule>
          <xm:sqref>C7:F8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39539"/>
  </sheetPr>
  <dimension ref="A1:T38"/>
  <sheetViews>
    <sheetView zoomScaleNormal="100" workbookViewId="0">
      <selection sqref="A1:F1"/>
    </sheetView>
  </sheetViews>
  <sheetFormatPr defaultColWidth="9.109375" defaultRowHeight="14.4" x14ac:dyDescent="0.3"/>
  <cols>
    <col min="1" max="1" width="25.109375" style="15" customWidth="1"/>
    <col min="2" max="2" width="16.44140625" style="15" customWidth="1"/>
    <col min="3" max="3" width="16.6640625" style="15" customWidth="1"/>
    <col min="4" max="4" width="28.44140625" style="15" customWidth="1"/>
    <col min="5" max="5" width="9.109375" style="15"/>
    <col min="6" max="7" width="9.109375" style="15" customWidth="1"/>
    <col min="8" max="8" width="15.6640625" style="58" customWidth="1"/>
    <col min="9" max="9" width="6.6640625" style="91" customWidth="1"/>
    <col min="10" max="15" width="9.109375" style="91" customWidth="1"/>
    <col min="16" max="16" width="9.109375" style="91" hidden="1" customWidth="1"/>
    <col min="17" max="20" width="9.109375" style="15" hidden="1" customWidth="1"/>
    <col min="21" max="16384" width="9.109375" style="15"/>
  </cols>
  <sheetData>
    <row r="1" spans="1:20" ht="18.600000000000001" thickBot="1" x14ac:dyDescent="0.4">
      <c r="A1" s="338" t="s">
        <v>143</v>
      </c>
      <c r="B1" s="339"/>
      <c r="C1" s="339"/>
      <c r="D1" s="340"/>
      <c r="P1" s="91" t="s">
        <v>42</v>
      </c>
    </row>
    <row r="2" spans="1:20" x14ac:dyDescent="0.3">
      <c r="A2" s="2"/>
      <c r="B2" s="2"/>
      <c r="C2" s="2"/>
      <c r="D2" s="2"/>
      <c r="Q2" s="91" t="s">
        <v>33</v>
      </c>
      <c r="R2" s="91" t="s">
        <v>34</v>
      </c>
      <c r="S2" s="91" t="s">
        <v>35</v>
      </c>
      <c r="T2" s="91" t="s">
        <v>36</v>
      </c>
    </row>
    <row r="3" spans="1:20" x14ac:dyDescent="0.3">
      <c r="A3" s="405" t="s">
        <v>119</v>
      </c>
      <c r="B3" s="405"/>
      <c r="C3" s="405"/>
      <c r="D3" s="137" t="s">
        <v>19</v>
      </c>
      <c r="P3" s="91">
        <v>1</v>
      </c>
      <c r="Q3" s="91">
        <f>IF(COUNTIF(D4:D7,TRUE)=4,1,0)</f>
        <v>0</v>
      </c>
      <c r="R3" s="91">
        <f>IF(COUNTIF(D4:D7,TRUE)=3,1,0)</f>
        <v>0</v>
      </c>
      <c r="S3" s="91">
        <f>IF(COUNTIF(D4:D7,TRUE)=2,1,0)</f>
        <v>0</v>
      </c>
      <c r="T3" s="91">
        <f>IF(OR(COUNTIF(D4:D7,TRUE)=1,COUNTIF(D4:D7,TRUE)=0),1,0)</f>
        <v>1</v>
      </c>
    </row>
    <row r="4" spans="1:20" x14ac:dyDescent="0.3">
      <c r="A4" s="435" t="s">
        <v>120</v>
      </c>
      <c r="B4" s="435"/>
      <c r="C4" s="435"/>
      <c r="D4" s="138" t="b">
        <v>0</v>
      </c>
      <c r="P4" s="91">
        <v>2</v>
      </c>
      <c r="Q4" s="91">
        <f>IF(COUNTIF(D11:D14,TRUE)=4,1,0)</f>
        <v>0</v>
      </c>
      <c r="R4" s="91">
        <f>IF(COUNTIF(D11:D14,TRUE)=3,1,0)</f>
        <v>0</v>
      </c>
      <c r="S4" s="91">
        <f>IF(COUNTIF(D11:D14,TRUE)=2,1,0)</f>
        <v>0</v>
      </c>
      <c r="T4" s="91">
        <f>IF(OR(COUNTIF(D11:D14,TRUE)=1,COUNTIF(D11:D14,TRUE)=0),1,0)</f>
        <v>1</v>
      </c>
    </row>
    <row r="5" spans="1:20" x14ac:dyDescent="0.3">
      <c r="A5" s="436" t="s">
        <v>121</v>
      </c>
      <c r="B5" s="436"/>
      <c r="C5" s="436"/>
      <c r="D5" s="123" t="b">
        <v>0</v>
      </c>
      <c r="P5" s="91">
        <v>3</v>
      </c>
      <c r="Q5" s="91">
        <f>IF(OR(COUNTIF(D18:D21,TRUE)+COUNTIF(D15,TRUE)=5,COUNTIF(D18:D21,TRUE)+COUNTIF(D15,TRUE)=4),1,0)</f>
        <v>0</v>
      </c>
      <c r="R5" s="91">
        <f>IF(COUNTIF(D18:D21,TRUE)+COUNTIF(D15,TRUE)=3,1,0)</f>
        <v>0</v>
      </c>
      <c r="S5" s="91">
        <f>IF(COUNTIF(D18:D21,TRUE)+COUNTIF(D15,TRUE)=2,1,0)</f>
        <v>0</v>
      </c>
      <c r="T5" s="91">
        <f>IF(OR(COUNTIF(D18:D21,TRUE)+COUNTIF(D15,TRUE)=1,COUNTIF(D18:D21,TRUE)+COUNTIF(D15,TRUE)=0),1,0)</f>
        <v>1</v>
      </c>
    </row>
    <row r="6" spans="1:20" x14ac:dyDescent="0.3">
      <c r="A6" s="436" t="s">
        <v>122</v>
      </c>
      <c r="B6" s="436"/>
      <c r="C6" s="436"/>
      <c r="D6" s="123" t="b">
        <v>0</v>
      </c>
      <c r="P6" s="91">
        <v>4</v>
      </c>
      <c r="Q6" s="91">
        <f>IF(COUNTIF(D24:D27,TRUE)=4,1,0)</f>
        <v>0</v>
      </c>
      <c r="R6" s="91">
        <f>IF(COUNTIF(D24:D27,TRUE)=3,1,0)</f>
        <v>0</v>
      </c>
      <c r="S6" s="91">
        <f>IF(COUNTIF(D24:D27,TRUE)=2,1,0)</f>
        <v>0</v>
      </c>
      <c r="T6" s="91">
        <f>IF(OR(COUNTIF(D24:D27,TRUE)=1,COUNTIF(D24:D27,TRUE)=0),1,0)</f>
        <v>1</v>
      </c>
    </row>
    <row r="7" spans="1:20" x14ac:dyDescent="0.3">
      <c r="A7" s="145" t="s">
        <v>123</v>
      </c>
      <c r="B7" s="145"/>
      <c r="C7" s="145"/>
      <c r="D7" s="123" t="b">
        <v>0</v>
      </c>
      <c r="Q7" s="91"/>
      <c r="R7" s="91"/>
      <c r="S7" s="91"/>
      <c r="T7" s="91"/>
    </row>
    <row r="8" spans="1:20" x14ac:dyDescent="0.3">
      <c r="A8" s="55"/>
      <c r="B8" s="55"/>
      <c r="C8" s="55"/>
      <c r="D8" s="14"/>
      <c r="Q8" s="91"/>
      <c r="R8" s="91"/>
      <c r="S8" s="91"/>
      <c r="T8" s="91"/>
    </row>
    <row r="9" spans="1:20" x14ac:dyDescent="0.3">
      <c r="A9" s="56"/>
      <c r="B9" s="56"/>
      <c r="C9" s="56"/>
      <c r="D9" s="13"/>
      <c r="Q9" s="91"/>
      <c r="R9" s="91"/>
      <c r="S9" s="91"/>
      <c r="T9" s="91"/>
    </row>
    <row r="10" spans="1:20" ht="15" customHeight="1" x14ac:dyDescent="0.3">
      <c r="A10" s="451" t="s">
        <v>124</v>
      </c>
      <c r="B10" s="451"/>
      <c r="C10" s="451" t="b">
        <v>1</v>
      </c>
      <c r="D10" s="137" t="s">
        <v>19</v>
      </c>
      <c r="J10" s="92"/>
      <c r="O10" s="92"/>
      <c r="Q10" s="91"/>
      <c r="R10" s="91"/>
      <c r="S10" s="91"/>
      <c r="T10" s="91"/>
    </row>
    <row r="11" spans="1:20" x14ac:dyDescent="0.3">
      <c r="A11" s="146" t="s">
        <v>125</v>
      </c>
      <c r="B11" s="146"/>
      <c r="C11" s="146"/>
      <c r="D11" s="138"/>
      <c r="Q11" s="91"/>
      <c r="R11" s="91"/>
      <c r="S11" s="91"/>
      <c r="T11" s="91"/>
    </row>
    <row r="12" spans="1:20" x14ac:dyDescent="0.3">
      <c r="A12" s="131" t="s">
        <v>126</v>
      </c>
      <c r="B12" s="134"/>
      <c r="C12" s="134"/>
      <c r="D12" s="142"/>
      <c r="K12" s="15"/>
      <c r="L12" s="15"/>
      <c r="M12" s="15"/>
      <c r="N12" s="15"/>
      <c r="Q12" s="91"/>
      <c r="R12" s="91"/>
      <c r="S12" s="91"/>
      <c r="T12" s="91"/>
    </row>
    <row r="13" spans="1:20" x14ac:dyDescent="0.3">
      <c r="A13" s="452" t="s">
        <v>127</v>
      </c>
      <c r="B13" s="452"/>
      <c r="C13" s="452"/>
      <c r="D13" s="123" t="b">
        <v>0</v>
      </c>
      <c r="Q13" s="91"/>
      <c r="R13" s="91"/>
      <c r="S13" s="91"/>
      <c r="T13" s="91"/>
    </row>
    <row r="14" spans="1:20" ht="36" customHeight="1" x14ac:dyDescent="0.3">
      <c r="A14" s="399" t="s">
        <v>128</v>
      </c>
      <c r="B14" s="399"/>
      <c r="C14" s="399"/>
      <c r="D14" s="123" t="b">
        <v>0</v>
      </c>
      <c r="Q14" s="91"/>
      <c r="R14" s="91"/>
      <c r="S14" s="91"/>
      <c r="T14" s="91"/>
    </row>
    <row r="15" spans="1:20" x14ac:dyDescent="0.3">
      <c r="A15" s="452" t="s">
        <v>134</v>
      </c>
      <c r="B15" s="452"/>
      <c r="C15" s="452"/>
      <c r="D15" s="123" t="b">
        <v>0</v>
      </c>
    </row>
    <row r="16" spans="1:20" x14ac:dyDescent="0.3">
      <c r="A16" s="14"/>
      <c r="B16" s="14"/>
      <c r="C16" s="14"/>
      <c r="D16" s="14"/>
      <c r="J16" s="92"/>
    </row>
    <row r="17" spans="1:10" x14ac:dyDescent="0.3">
      <c r="A17" s="139" t="s">
        <v>129</v>
      </c>
      <c r="B17" s="140"/>
      <c r="C17" s="140"/>
      <c r="D17" s="137" t="s">
        <v>19</v>
      </c>
      <c r="J17" s="92"/>
    </row>
    <row r="18" spans="1:10" x14ac:dyDescent="0.3">
      <c r="A18" s="147" t="s">
        <v>131</v>
      </c>
      <c r="B18" s="147"/>
      <c r="C18" s="147"/>
      <c r="D18" s="138" t="b">
        <v>0</v>
      </c>
      <c r="J18" s="92"/>
    </row>
    <row r="19" spans="1:10" x14ac:dyDescent="0.3">
      <c r="A19" s="399" t="s">
        <v>130</v>
      </c>
      <c r="B19" s="399"/>
      <c r="C19" s="399" t="b">
        <v>1</v>
      </c>
      <c r="D19" s="148" t="b">
        <v>0</v>
      </c>
    </row>
    <row r="20" spans="1:10" x14ac:dyDescent="0.3">
      <c r="A20" s="434" t="s">
        <v>132</v>
      </c>
      <c r="B20" s="434"/>
      <c r="C20" s="434"/>
      <c r="D20" s="123" t="b">
        <v>0</v>
      </c>
    </row>
    <row r="21" spans="1:10" x14ac:dyDescent="0.3">
      <c r="A21" s="452" t="s">
        <v>133</v>
      </c>
      <c r="B21" s="452"/>
      <c r="C21" s="452"/>
      <c r="D21" s="123" t="b">
        <v>0</v>
      </c>
    </row>
    <row r="22" spans="1:10" ht="37.5" customHeight="1" x14ac:dyDescent="0.3">
      <c r="A22" s="359"/>
      <c r="B22" s="359"/>
      <c r="C22" s="359"/>
      <c r="D22" s="14" t="b">
        <v>0</v>
      </c>
    </row>
    <row r="23" spans="1:10" x14ac:dyDescent="0.3">
      <c r="A23" s="453" t="s">
        <v>135</v>
      </c>
      <c r="B23" s="453"/>
      <c r="C23" s="453"/>
      <c r="D23" s="137" t="s">
        <v>19</v>
      </c>
    </row>
    <row r="24" spans="1:10" x14ac:dyDescent="0.3">
      <c r="A24" s="146" t="s">
        <v>136</v>
      </c>
      <c r="B24" s="146"/>
      <c r="C24" s="146"/>
      <c r="D24" s="138" t="b">
        <v>0</v>
      </c>
    </row>
    <row r="25" spans="1:10" x14ac:dyDescent="0.3">
      <c r="A25" s="149" t="s">
        <v>131</v>
      </c>
      <c r="B25" s="149"/>
      <c r="C25" s="149"/>
      <c r="D25" s="123" t="b">
        <v>0</v>
      </c>
    </row>
    <row r="26" spans="1:10" x14ac:dyDescent="0.3">
      <c r="A26" s="399" t="s">
        <v>137</v>
      </c>
      <c r="B26" s="399"/>
      <c r="C26" s="399"/>
      <c r="D26" s="148" t="b">
        <v>0</v>
      </c>
    </row>
    <row r="27" spans="1:10" ht="30" customHeight="1" x14ac:dyDescent="0.3">
      <c r="A27" s="436" t="s">
        <v>138</v>
      </c>
      <c r="B27" s="436"/>
      <c r="C27" s="436"/>
      <c r="D27" s="123" t="b">
        <v>0</v>
      </c>
    </row>
    <row r="28" spans="1:10" x14ac:dyDescent="0.3">
      <c r="A28" s="418"/>
      <c r="B28" s="418"/>
      <c r="C28" s="418"/>
      <c r="D28" s="14"/>
    </row>
    <row r="29" spans="1:10" x14ac:dyDescent="0.3">
      <c r="A29" s="418"/>
      <c r="B29" s="418"/>
      <c r="C29" s="418"/>
      <c r="D29" s="14"/>
    </row>
    <row r="30" spans="1:10" x14ac:dyDescent="0.3">
      <c r="A30" s="418"/>
      <c r="B30" s="418"/>
      <c r="C30" s="418"/>
      <c r="D30" s="14"/>
    </row>
    <row r="31" spans="1:10" ht="29.25" customHeight="1" x14ac:dyDescent="0.3">
      <c r="A31" s="401"/>
      <c r="B31" s="401"/>
      <c r="C31" s="401"/>
      <c r="D31" s="14"/>
    </row>
    <row r="32" spans="1:10" x14ac:dyDescent="0.3">
      <c r="A32" s="2"/>
      <c r="B32" s="2"/>
      <c r="C32" s="2"/>
      <c r="D32" s="11"/>
    </row>
    <row r="33" spans="1:4" x14ac:dyDescent="0.3">
      <c r="A33" s="417"/>
      <c r="B33" s="417"/>
      <c r="C33" s="417"/>
      <c r="D33" s="13"/>
    </row>
    <row r="34" spans="1:4" x14ac:dyDescent="0.3">
      <c r="A34" s="54"/>
      <c r="B34" s="54"/>
      <c r="C34" s="54"/>
      <c r="D34" s="13"/>
    </row>
    <row r="35" spans="1:4" x14ac:dyDescent="0.3">
      <c r="A35" s="2"/>
      <c r="B35" s="2"/>
      <c r="C35" s="2"/>
      <c r="D35" s="11"/>
    </row>
    <row r="36" spans="1:4" x14ac:dyDescent="0.3">
      <c r="A36" s="417"/>
      <c r="B36" s="417"/>
      <c r="C36" s="417"/>
      <c r="D36" s="13"/>
    </row>
    <row r="37" spans="1:4" x14ac:dyDescent="0.3">
      <c r="A37" s="2"/>
      <c r="B37" s="2"/>
      <c r="C37" s="2"/>
      <c r="D37" s="11"/>
    </row>
    <row r="38" spans="1:4" x14ac:dyDescent="0.3">
      <c r="A38" s="2"/>
      <c r="B38" s="2"/>
      <c r="C38" s="2"/>
      <c r="D38" s="11"/>
    </row>
  </sheetData>
  <sheetProtection sheet="1" objects="1" scenarios="1"/>
  <mergeCells count="22">
    <mergeCell ref="A33:C33"/>
    <mergeCell ref="A36:C36"/>
    <mergeCell ref="A20:C20"/>
    <mergeCell ref="A21:C21"/>
    <mergeCell ref="A26:C26"/>
    <mergeCell ref="A27:C27"/>
    <mergeCell ref="A28:C28"/>
    <mergeCell ref="A29:C29"/>
    <mergeCell ref="A30:C30"/>
    <mergeCell ref="A31:C31"/>
    <mergeCell ref="A23:C23"/>
    <mergeCell ref="A13:C13"/>
    <mergeCell ref="A14:C14"/>
    <mergeCell ref="A15:C15"/>
    <mergeCell ref="A19:C19"/>
    <mergeCell ref="A22:C22"/>
    <mergeCell ref="A10:C10"/>
    <mergeCell ref="A1:D1"/>
    <mergeCell ref="A3:C3"/>
    <mergeCell ref="A4:C4"/>
    <mergeCell ref="A5:C5"/>
    <mergeCell ref="A6:C6"/>
  </mergeCells>
  <dataValidations disablePrompts="1" count="1">
    <dataValidation allowBlank="1" showErrorMessage="1" promptTitle="How often?" prompt="Select one." sqref="D20 D9"/>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3</xdr:col>
                    <xdr:colOff>45720</xdr:colOff>
                    <xdr:row>9</xdr:row>
                    <xdr:rowOff>182880</xdr:rowOff>
                  </from>
                  <to>
                    <xdr:col>3</xdr:col>
                    <xdr:colOff>579120</xdr:colOff>
                    <xdr:row>11</xdr:row>
                    <xdr:rowOff>22860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3</xdr:col>
                    <xdr:colOff>45720</xdr:colOff>
                    <xdr:row>12</xdr:row>
                    <xdr:rowOff>0</xdr:rowOff>
                  </from>
                  <to>
                    <xdr:col>3</xdr:col>
                    <xdr:colOff>541020</xdr:colOff>
                    <xdr:row>13</xdr:row>
                    <xdr:rowOff>7620</xdr:rowOff>
                  </to>
                </anchor>
              </controlPr>
            </control>
          </mc:Choice>
        </mc:AlternateContent>
        <mc:AlternateContent xmlns:mc="http://schemas.openxmlformats.org/markup-compatibility/2006">
          <mc:Choice Requires="x14">
            <control shapeId="43013" r:id="rId6" name="Check Box 5">
              <controlPr defaultSize="0" autoFill="0" autoLine="0" autoPict="0">
                <anchor moveWithCells="1">
                  <from>
                    <xdr:col>3</xdr:col>
                    <xdr:colOff>45720</xdr:colOff>
                    <xdr:row>3</xdr:row>
                    <xdr:rowOff>22860</xdr:rowOff>
                  </from>
                  <to>
                    <xdr:col>3</xdr:col>
                    <xdr:colOff>579120</xdr:colOff>
                    <xdr:row>4</xdr:row>
                    <xdr:rowOff>0</xdr:rowOff>
                  </to>
                </anchor>
              </controlPr>
            </control>
          </mc:Choice>
        </mc:AlternateContent>
        <mc:AlternateContent xmlns:mc="http://schemas.openxmlformats.org/markup-compatibility/2006">
          <mc:Choice Requires="x14">
            <control shapeId="43014" r:id="rId7" name="Check Box 6">
              <controlPr defaultSize="0" autoFill="0" autoLine="0" autoPict="0">
                <anchor moveWithCells="1">
                  <from>
                    <xdr:col>3</xdr:col>
                    <xdr:colOff>45720</xdr:colOff>
                    <xdr:row>4</xdr:row>
                    <xdr:rowOff>182880</xdr:rowOff>
                  </from>
                  <to>
                    <xdr:col>3</xdr:col>
                    <xdr:colOff>541020</xdr:colOff>
                    <xdr:row>6</xdr:row>
                    <xdr:rowOff>7620</xdr:rowOff>
                  </to>
                </anchor>
              </controlPr>
            </control>
          </mc:Choice>
        </mc:AlternateContent>
        <mc:AlternateContent xmlns:mc="http://schemas.openxmlformats.org/markup-compatibility/2006">
          <mc:Choice Requires="x14">
            <control shapeId="43015" r:id="rId8" name="Check Box 7">
              <controlPr defaultSize="0" autoFill="0" autoLine="0" autoPict="0">
                <anchor moveWithCells="1">
                  <from>
                    <xdr:col>3</xdr:col>
                    <xdr:colOff>45720</xdr:colOff>
                    <xdr:row>3</xdr:row>
                    <xdr:rowOff>175260</xdr:rowOff>
                  </from>
                  <to>
                    <xdr:col>3</xdr:col>
                    <xdr:colOff>541020</xdr:colOff>
                    <xdr:row>5</xdr:row>
                    <xdr:rowOff>7620</xdr:rowOff>
                  </to>
                </anchor>
              </controlPr>
            </control>
          </mc:Choice>
        </mc:AlternateContent>
        <mc:AlternateContent xmlns:mc="http://schemas.openxmlformats.org/markup-compatibility/2006">
          <mc:Choice Requires="x14">
            <control shapeId="43016" r:id="rId9" name="Check Box 8">
              <controlPr defaultSize="0" autoFill="0" autoLine="0" autoPict="0">
                <anchor moveWithCells="1">
                  <from>
                    <xdr:col>3</xdr:col>
                    <xdr:colOff>45720</xdr:colOff>
                    <xdr:row>10</xdr:row>
                    <xdr:rowOff>152400</xdr:rowOff>
                  </from>
                  <to>
                    <xdr:col>3</xdr:col>
                    <xdr:colOff>944880</xdr:colOff>
                    <xdr:row>12</xdr:row>
                    <xdr:rowOff>38100</xdr:rowOff>
                  </to>
                </anchor>
              </controlPr>
            </control>
          </mc:Choice>
        </mc:AlternateContent>
        <mc:AlternateContent xmlns:mc="http://schemas.openxmlformats.org/markup-compatibility/2006">
          <mc:Choice Requires="x14">
            <control shapeId="43017" r:id="rId10" name="Check Box 9">
              <controlPr defaultSize="0" autoFill="0" autoLine="0" autoPict="0">
                <anchor moveWithCells="1">
                  <from>
                    <xdr:col>3</xdr:col>
                    <xdr:colOff>45720</xdr:colOff>
                    <xdr:row>13</xdr:row>
                    <xdr:rowOff>60960</xdr:rowOff>
                  </from>
                  <to>
                    <xdr:col>3</xdr:col>
                    <xdr:colOff>944880</xdr:colOff>
                    <xdr:row>13</xdr:row>
                    <xdr:rowOff>274320</xdr:rowOff>
                  </to>
                </anchor>
              </controlPr>
            </control>
          </mc:Choice>
        </mc:AlternateContent>
        <mc:AlternateContent xmlns:mc="http://schemas.openxmlformats.org/markup-compatibility/2006">
          <mc:Choice Requires="x14">
            <control shapeId="43018" r:id="rId11" name="Check Box 10">
              <controlPr defaultSize="0" autoFill="0" autoLine="0" autoPict="0">
                <anchor moveWithCells="1">
                  <from>
                    <xdr:col>3</xdr:col>
                    <xdr:colOff>45720</xdr:colOff>
                    <xdr:row>5</xdr:row>
                    <xdr:rowOff>182880</xdr:rowOff>
                  </from>
                  <to>
                    <xdr:col>3</xdr:col>
                    <xdr:colOff>541020</xdr:colOff>
                    <xdr:row>7</xdr:row>
                    <xdr:rowOff>7620</xdr:rowOff>
                  </to>
                </anchor>
              </controlPr>
            </control>
          </mc:Choice>
        </mc:AlternateContent>
        <mc:AlternateContent xmlns:mc="http://schemas.openxmlformats.org/markup-compatibility/2006">
          <mc:Choice Requires="x14">
            <control shapeId="43020" r:id="rId12" name="Check Box 12">
              <controlPr defaultSize="0" autoFill="0" autoLine="0" autoPict="0">
                <anchor moveWithCells="1">
                  <from>
                    <xdr:col>3</xdr:col>
                    <xdr:colOff>45720</xdr:colOff>
                    <xdr:row>13</xdr:row>
                    <xdr:rowOff>441960</xdr:rowOff>
                  </from>
                  <to>
                    <xdr:col>3</xdr:col>
                    <xdr:colOff>944880</xdr:colOff>
                    <xdr:row>15</xdr:row>
                    <xdr:rowOff>7620</xdr:rowOff>
                  </to>
                </anchor>
              </controlPr>
            </control>
          </mc:Choice>
        </mc:AlternateContent>
        <mc:AlternateContent xmlns:mc="http://schemas.openxmlformats.org/markup-compatibility/2006">
          <mc:Choice Requires="x14">
            <control shapeId="43022" r:id="rId13" name="Check Box 14">
              <controlPr defaultSize="0" autoFill="0" autoLine="0" autoPict="0">
                <anchor moveWithCells="1">
                  <from>
                    <xdr:col>3</xdr:col>
                    <xdr:colOff>45720</xdr:colOff>
                    <xdr:row>16</xdr:row>
                    <xdr:rowOff>160020</xdr:rowOff>
                  </from>
                  <to>
                    <xdr:col>3</xdr:col>
                    <xdr:colOff>944880</xdr:colOff>
                    <xdr:row>18</xdr:row>
                    <xdr:rowOff>30480</xdr:rowOff>
                  </to>
                </anchor>
              </controlPr>
            </control>
          </mc:Choice>
        </mc:AlternateContent>
        <mc:AlternateContent xmlns:mc="http://schemas.openxmlformats.org/markup-compatibility/2006">
          <mc:Choice Requires="x14">
            <control shapeId="43023" r:id="rId14" name="Check Box 15">
              <controlPr defaultSize="0" autoFill="0" autoLine="0" autoPict="0">
                <anchor moveWithCells="1">
                  <from>
                    <xdr:col>3</xdr:col>
                    <xdr:colOff>45720</xdr:colOff>
                    <xdr:row>17</xdr:row>
                    <xdr:rowOff>160020</xdr:rowOff>
                  </from>
                  <to>
                    <xdr:col>3</xdr:col>
                    <xdr:colOff>944880</xdr:colOff>
                    <xdr:row>19</xdr:row>
                    <xdr:rowOff>30480</xdr:rowOff>
                  </to>
                </anchor>
              </controlPr>
            </control>
          </mc:Choice>
        </mc:AlternateContent>
        <mc:AlternateContent xmlns:mc="http://schemas.openxmlformats.org/markup-compatibility/2006">
          <mc:Choice Requires="x14">
            <control shapeId="43024" r:id="rId15" name="Check Box 16">
              <controlPr defaultSize="0" autoFill="0" autoLine="0" autoPict="0">
                <anchor moveWithCells="1">
                  <from>
                    <xdr:col>3</xdr:col>
                    <xdr:colOff>45720</xdr:colOff>
                    <xdr:row>18</xdr:row>
                    <xdr:rowOff>160020</xdr:rowOff>
                  </from>
                  <to>
                    <xdr:col>3</xdr:col>
                    <xdr:colOff>944880</xdr:colOff>
                    <xdr:row>20</xdr:row>
                    <xdr:rowOff>30480</xdr:rowOff>
                  </to>
                </anchor>
              </controlPr>
            </control>
          </mc:Choice>
        </mc:AlternateContent>
        <mc:AlternateContent xmlns:mc="http://schemas.openxmlformats.org/markup-compatibility/2006">
          <mc:Choice Requires="x14">
            <control shapeId="43026" r:id="rId16" name="Check Box 18">
              <controlPr defaultSize="0" autoFill="0" autoLine="0" autoPict="0">
                <anchor moveWithCells="1">
                  <from>
                    <xdr:col>3</xdr:col>
                    <xdr:colOff>45720</xdr:colOff>
                    <xdr:row>19</xdr:row>
                    <xdr:rowOff>160020</xdr:rowOff>
                  </from>
                  <to>
                    <xdr:col>3</xdr:col>
                    <xdr:colOff>944880</xdr:colOff>
                    <xdr:row>21</xdr:row>
                    <xdr:rowOff>30480</xdr:rowOff>
                  </to>
                </anchor>
              </controlPr>
            </control>
          </mc:Choice>
        </mc:AlternateContent>
        <mc:AlternateContent xmlns:mc="http://schemas.openxmlformats.org/markup-compatibility/2006">
          <mc:Choice Requires="x14">
            <control shapeId="43027" r:id="rId17" name="Check Box 19">
              <controlPr defaultSize="0" autoFill="0" autoLine="0" autoPict="0">
                <anchor moveWithCells="1">
                  <from>
                    <xdr:col>3</xdr:col>
                    <xdr:colOff>45720</xdr:colOff>
                    <xdr:row>22</xdr:row>
                    <xdr:rowOff>160020</xdr:rowOff>
                  </from>
                  <to>
                    <xdr:col>3</xdr:col>
                    <xdr:colOff>944880</xdr:colOff>
                    <xdr:row>24</xdr:row>
                    <xdr:rowOff>30480</xdr:rowOff>
                  </to>
                </anchor>
              </controlPr>
            </control>
          </mc:Choice>
        </mc:AlternateContent>
        <mc:AlternateContent xmlns:mc="http://schemas.openxmlformats.org/markup-compatibility/2006">
          <mc:Choice Requires="x14">
            <control shapeId="43028" r:id="rId18" name="Check Box 20">
              <controlPr defaultSize="0" autoFill="0" autoLine="0" autoPict="0">
                <anchor moveWithCells="1">
                  <from>
                    <xdr:col>3</xdr:col>
                    <xdr:colOff>45720</xdr:colOff>
                    <xdr:row>23</xdr:row>
                    <xdr:rowOff>160020</xdr:rowOff>
                  </from>
                  <to>
                    <xdr:col>3</xdr:col>
                    <xdr:colOff>944880</xdr:colOff>
                    <xdr:row>25</xdr:row>
                    <xdr:rowOff>30480</xdr:rowOff>
                  </to>
                </anchor>
              </controlPr>
            </control>
          </mc:Choice>
        </mc:AlternateContent>
        <mc:AlternateContent xmlns:mc="http://schemas.openxmlformats.org/markup-compatibility/2006">
          <mc:Choice Requires="x14">
            <control shapeId="43029" r:id="rId19" name="Check Box 21">
              <controlPr defaultSize="0" autoFill="0" autoLine="0" autoPict="0">
                <anchor moveWithCells="1">
                  <from>
                    <xdr:col>3</xdr:col>
                    <xdr:colOff>45720</xdr:colOff>
                    <xdr:row>24</xdr:row>
                    <xdr:rowOff>160020</xdr:rowOff>
                  </from>
                  <to>
                    <xdr:col>3</xdr:col>
                    <xdr:colOff>944880</xdr:colOff>
                    <xdr:row>26</xdr:row>
                    <xdr:rowOff>30480</xdr:rowOff>
                  </to>
                </anchor>
              </controlPr>
            </control>
          </mc:Choice>
        </mc:AlternateContent>
        <mc:AlternateContent xmlns:mc="http://schemas.openxmlformats.org/markup-compatibility/2006">
          <mc:Choice Requires="x14">
            <control shapeId="43030" r:id="rId20" name="Check Box 22">
              <controlPr defaultSize="0" autoFill="0" autoLine="0" autoPict="0">
                <anchor moveWithCells="1">
                  <from>
                    <xdr:col>3</xdr:col>
                    <xdr:colOff>45720</xdr:colOff>
                    <xdr:row>26</xdr:row>
                    <xdr:rowOff>38100</xdr:rowOff>
                  </from>
                  <to>
                    <xdr:col>3</xdr:col>
                    <xdr:colOff>944880</xdr:colOff>
                    <xdr:row>26</xdr:row>
                    <xdr:rowOff>289560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39539"/>
  </sheetPr>
  <dimension ref="A1:F9"/>
  <sheetViews>
    <sheetView zoomScaleNormal="100" workbookViewId="0">
      <selection sqref="A1:F1"/>
    </sheetView>
  </sheetViews>
  <sheetFormatPr defaultColWidth="9.109375" defaultRowHeight="14.4" x14ac:dyDescent="0.3"/>
  <cols>
    <col min="1" max="1" width="5.109375" style="2" customWidth="1"/>
    <col min="2" max="2" width="18.44140625" style="2" customWidth="1"/>
    <col min="3" max="3" width="48.5546875" style="2" customWidth="1"/>
    <col min="4" max="4" width="12.44140625" style="2" customWidth="1"/>
    <col min="5" max="5" width="19.109375" style="2" customWidth="1"/>
    <col min="6" max="6" width="17.44140625" style="2" customWidth="1"/>
    <col min="7" max="16384" width="9.109375" style="2"/>
  </cols>
  <sheetData>
    <row r="1" spans="1:6" x14ac:dyDescent="0.3">
      <c r="A1" s="374" t="s">
        <v>0</v>
      </c>
      <c r="B1" s="375"/>
      <c r="C1" s="375"/>
      <c r="D1" s="375"/>
      <c r="E1" s="375"/>
      <c r="F1" s="380"/>
    </row>
    <row r="2" spans="1:6" ht="31.5" customHeight="1" thickBot="1" x14ac:dyDescent="0.35">
      <c r="A2" s="446" t="s">
        <v>86</v>
      </c>
      <c r="B2" s="454"/>
      <c r="C2" s="454"/>
      <c r="D2" s="454"/>
      <c r="E2" s="454"/>
      <c r="F2" s="447"/>
    </row>
    <row r="3" spans="1:6" ht="16.2" thickBot="1" x14ac:dyDescent="0.35">
      <c r="A3" s="378" t="s">
        <v>105</v>
      </c>
      <c r="B3" s="379"/>
      <c r="C3" s="379"/>
      <c r="D3" s="379"/>
      <c r="E3" s="379"/>
      <c r="F3" s="445"/>
    </row>
    <row r="4" spans="1:6" x14ac:dyDescent="0.3">
      <c r="A4" s="374" t="s">
        <v>77</v>
      </c>
      <c r="B4" s="380"/>
      <c r="C4" s="62" t="s">
        <v>78</v>
      </c>
      <c r="D4" s="448" t="s">
        <v>3</v>
      </c>
      <c r="E4" s="62" t="s">
        <v>4</v>
      </c>
      <c r="F4" s="448" t="s">
        <v>61</v>
      </c>
    </row>
    <row r="5" spans="1:6" ht="55.8" thickBot="1" x14ac:dyDescent="0.35">
      <c r="A5" s="381"/>
      <c r="B5" s="382"/>
      <c r="C5" s="62" t="s">
        <v>56</v>
      </c>
      <c r="D5" s="449"/>
      <c r="E5" s="63" t="s">
        <v>5</v>
      </c>
      <c r="F5" s="449"/>
    </row>
    <row r="6" spans="1:6" ht="83.4" thickBot="1" x14ac:dyDescent="0.35">
      <c r="A6" s="59">
        <v>1</v>
      </c>
      <c r="B6" s="50" t="s">
        <v>106</v>
      </c>
      <c r="C6" s="60" t="s">
        <v>115</v>
      </c>
      <c r="D6" s="50" t="s">
        <v>107</v>
      </c>
      <c r="E6" s="50" t="s">
        <v>108</v>
      </c>
      <c r="F6" s="61" t="s">
        <v>109</v>
      </c>
    </row>
    <row r="7" spans="1:6" ht="97.2" thickBot="1" x14ac:dyDescent="0.35">
      <c r="A7" s="59">
        <v>2</v>
      </c>
      <c r="B7" s="50" t="s">
        <v>110</v>
      </c>
      <c r="C7" s="60" t="s">
        <v>116</v>
      </c>
      <c r="D7" s="50" t="s">
        <v>107</v>
      </c>
      <c r="E7" s="50" t="s">
        <v>108</v>
      </c>
      <c r="F7" s="61" t="s">
        <v>109</v>
      </c>
    </row>
    <row r="8" spans="1:6" ht="97.2" thickBot="1" x14ac:dyDescent="0.35">
      <c r="A8" s="59">
        <v>3</v>
      </c>
      <c r="B8" s="50" t="s">
        <v>111</v>
      </c>
      <c r="C8" s="60" t="s">
        <v>117</v>
      </c>
      <c r="D8" s="50" t="s">
        <v>112</v>
      </c>
      <c r="E8" s="60" t="s">
        <v>113</v>
      </c>
      <c r="F8" s="61" t="s">
        <v>109</v>
      </c>
    </row>
    <row r="9" spans="1:6" ht="111" thickBot="1" x14ac:dyDescent="0.35">
      <c r="A9" s="59">
        <v>4</v>
      </c>
      <c r="B9" s="50" t="s">
        <v>114</v>
      </c>
      <c r="C9" s="60" t="s">
        <v>118</v>
      </c>
      <c r="D9" s="50" t="s">
        <v>112</v>
      </c>
      <c r="E9" s="60" t="s">
        <v>113</v>
      </c>
      <c r="F9" s="61" t="s">
        <v>109</v>
      </c>
    </row>
  </sheetData>
  <sheetProtection sheet="1" objects="1" scenarios="1"/>
  <mergeCells count="6">
    <mergeCell ref="A1:F1"/>
    <mergeCell ref="A2:F2"/>
    <mergeCell ref="A3:F3"/>
    <mergeCell ref="A4:B5"/>
    <mergeCell ref="D4:D5"/>
    <mergeCell ref="F4:F5"/>
  </mergeCell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A7F4CDAE-B5E4-4F58-8F2C-1D8A9CEF30FE}">
            <xm:f>'RT SA'!Q3=1</xm:f>
            <x14:dxf>
              <fill>
                <patternFill>
                  <bgColor theme="8" tint="0.59996337778862885"/>
                </patternFill>
              </fill>
            </x14:dxf>
          </x14:cfRule>
          <xm:sqref>C6:F9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T40"/>
  <sheetViews>
    <sheetView zoomScaleNormal="100" workbookViewId="0">
      <selection sqref="A1:F1"/>
    </sheetView>
  </sheetViews>
  <sheetFormatPr defaultColWidth="9.109375" defaultRowHeight="14.4" x14ac:dyDescent="0.3"/>
  <cols>
    <col min="1" max="1" width="58" style="15" customWidth="1"/>
    <col min="2" max="2" width="16.44140625" style="15" customWidth="1"/>
    <col min="3" max="3" width="16.6640625" style="15" customWidth="1"/>
    <col min="4" max="4" width="28.44140625" style="15" customWidth="1"/>
    <col min="5" max="5" width="9.109375" style="15"/>
    <col min="6" max="6" width="9.109375" style="15" hidden="1" customWidth="1"/>
    <col min="7" max="7" width="13.44140625" style="15" hidden="1" customWidth="1"/>
    <col min="8" max="8" width="7.88671875" style="58" hidden="1" customWidth="1"/>
    <col min="9" max="10" width="7.88671875" style="108" hidden="1" customWidth="1"/>
    <col min="11" max="12" width="9.109375" style="108" customWidth="1"/>
    <col min="13" max="13" width="64.5546875" style="108" customWidth="1"/>
    <col min="14" max="15" width="9.109375" style="108" customWidth="1"/>
    <col min="16" max="16" width="9.109375" style="108" hidden="1" customWidth="1"/>
    <col min="17" max="20" width="9.109375" style="15" hidden="1" customWidth="1"/>
    <col min="21" max="16384" width="9.109375" style="15"/>
  </cols>
  <sheetData>
    <row r="1" spans="1:20" ht="18.600000000000001" thickBot="1" x14ac:dyDescent="0.4">
      <c r="A1" s="394" t="s">
        <v>211</v>
      </c>
      <c r="B1" s="395"/>
      <c r="C1" s="14"/>
      <c r="D1" s="14"/>
      <c r="P1" s="108" t="s">
        <v>42</v>
      </c>
    </row>
    <row r="2" spans="1:20" x14ac:dyDescent="0.3">
      <c r="A2" s="2"/>
      <c r="B2" s="2"/>
      <c r="C2" s="2"/>
      <c r="D2" s="2"/>
      <c r="Q2" s="108" t="s">
        <v>33</v>
      </c>
      <c r="R2" s="108" t="s">
        <v>34</v>
      </c>
      <c r="S2" s="108" t="s">
        <v>35</v>
      </c>
      <c r="T2" s="108" t="s">
        <v>36</v>
      </c>
    </row>
    <row r="3" spans="1:20" x14ac:dyDescent="0.3">
      <c r="A3" s="170" t="s">
        <v>383</v>
      </c>
      <c r="B3" s="137" t="s">
        <v>19</v>
      </c>
      <c r="C3" s="89"/>
      <c r="G3" s="151" t="s">
        <v>33</v>
      </c>
      <c r="H3" s="152" t="s">
        <v>34</v>
      </c>
      <c r="I3" s="152" t="s">
        <v>35</v>
      </c>
      <c r="J3" s="152" t="s">
        <v>186</v>
      </c>
      <c r="P3" s="108">
        <v>1</v>
      </c>
      <c r="Q3" s="108">
        <f>IF(COUNTIF(D4:D10,TRUE)=4,1,0)</f>
        <v>0</v>
      </c>
      <c r="R3" s="108">
        <f>IF(COUNTIF(D4:D10,TRUE)=3,1,0)</f>
        <v>0</v>
      </c>
      <c r="S3" s="108">
        <f>IF(COUNTIF(D4:D10,TRUE)=2,1,0)</f>
        <v>0</v>
      </c>
      <c r="T3" s="108">
        <f>IF(OR(COUNTIF(D4:D10,TRUE)=1,COUNTIF(D4:D10,TRUE)=0),1,0)</f>
        <v>1</v>
      </c>
    </row>
    <row r="4" spans="1:20" ht="37.5" customHeight="1" x14ac:dyDescent="0.3">
      <c r="A4" s="283" t="s">
        <v>384</v>
      </c>
      <c r="B4" s="255" t="b">
        <v>0</v>
      </c>
      <c r="C4" s="153"/>
      <c r="D4" s="14" t="b">
        <v>0</v>
      </c>
      <c r="F4" s="15">
        <v>1</v>
      </c>
      <c r="G4" s="280">
        <f>IF(COUNTIF(B4:B8,TRUE)=5,1,0)</f>
        <v>0</v>
      </c>
      <c r="H4" s="280">
        <f>IF(COUNTIF(B4:B8,TRUE)=4,1,0)</f>
        <v>0</v>
      </c>
      <c r="I4" s="280">
        <f>IF(COUNTIF(B4:B8,TRUE)=3,1,0)</f>
        <v>0</v>
      </c>
      <c r="J4" s="280">
        <f>IF(COUNTIF(B4:B8,TRUE)&lt;3,1,0)</f>
        <v>1</v>
      </c>
      <c r="P4" s="108">
        <v>2</v>
      </c>
      <c r="Q4" s="108">
        <f>IF(COUNTIF(D13:D16,TRUE)=4,1,0)</f>
        <v>0</v>
      </c>
      <c r="R4" s="108">
        <f>IF(COUNTIF(D13:D16,TRUE)=3,1,0)</f>
        <v>0</v>
      </c>
      <c r="S4" s="108">
        <f>IF(COUNTIF(D13:D16,TRUE)=2,1,0)</f>
        <v>0</v>
      </c>
      <c r="T4" s="108">
        <f>IF(OR(COUNTIF(D13:D16,TRUE)=1,COUNTIF(D13:D16,TRUE)=0),1,0)</f>
        <v>1</v>
      </c>
    </row>
    <row r="5" spans="1:20" ht="18.75" customHeight="1" x14ac:dyDescent="0.3">
      <c r="A5" s="284" t="s">
        <v>385</v>
      </c>
      <c r="B5" s="255" t="b">
        <v>0</v>
      </c>
      <c r="C5" s="153"/>
      <c r="D5" s="14" t="b">
        <v>0</v>
      </c>
      <c r="F5" s="15">
        <v>2</v>
      </c>
      <c r="G5" s="280">
        <f>IF(SUM(H11:H13)=4,1,0)</f>
        <v>0</v>
      </c>
      <c r="H5" s="280">
        <f>IF(SUM(H11:H13)=3,1,0)</f>
        <v>0</v>
      </c>
      <c r="I5" s="280">
        <f>IF(SUM(H11:H13)=2,1,0)</f>
        <v>0</v>
      </c>
      <c r="J5" s="280">
        <f>IF(SUM(H11:H13)&lt;2,1,0)</f>
        <v>1</v>
      </c>
      <c r="M5" s="154"/>
      <c r="P5" s="108">
        <v>3</v>
      </c>
      <c r="Q5" s="108">
        <f>IF(OR(COUNTIF(D20:D24,TRUE)+COUNTIF(D17,TRUE)=5,COUNTIF(D20:D24,TRUE)+COUNTIF(D17,TRUE)=4),1,0)</f>
        <v>0</v>
      </c>
      <c r="R5" s="108">
        <f>IF(COUNTIF(D20:D24,TRUE)+COUNTIF(D17,TRUE)=3,1,0)</f>
        <v>0</v>
      </c>
      <c r="S5" s="108">
        <f>IF(COUNTIF(D20:D24,TRUE)+COUNTIF(D17,TRUE)=2,1,0)</f>
        <v>0</v>
      </c>
      <c r="T5" s="108">
        <f>IF(OR(COUNTIF(D20:D24,TRUE)+COUNTIF(D17,TRUE)=1,COUNTIF(D20:D24,TRUE)+COUNTIF(D17,TRUE)=0),1,0)</f>
        <v>1</v>
      </c>
    </row>
    <row r="6" spans="1:20" ht="18.75" customHeight="1" x14ac:dyDescent="0.3">
      <c r="A6" s="284" t="s">
        <v>386</v>
      </c>
      <c r="B6" s="167" t="b">
        <v>0</v>
      </c>
      <c r="C6" s="153"/>
      <c r="D6" s="14" t="b">
        <v>0</v>
      </c>
      <c r="F6" s="15">
        <v>3</v>
      </c>
      <c r="G6" s="280">
        <f>IF(COUNTIF(B29:B32,TRUE)=4,1,0)</f>
        <v>0</v>
      </c>
      <c r="H6" s="280">
        <f>IF(COUNTIF(B29:B32,TRUE)=3,1,0)</f>
        <v>0</v>
      </c>
      <c r="I6" s="280">
        <f>IF(COUNTIF(B29:B32,TRUE)=2,1,0)</f>
        <v>0</v>
      </c>
      <c r="J6" s="280">
        <f>IF(COUNTIF(B29:B32,TRUE)&lt;2,1,0)</f>
        <v>1</v>
      </c>
      <c r="M6" s="154"/>
      <c r="P6" s="108">
        <v>4</v>
      </c>
      <c r="Q6" s="108">
        <f>IF(COUNTIF(D26:D29,TRUE)=4,1,0)</f>
        <v>0</v>
      </c>
      <c r="R6" s="108">
        <f>IF(COUNTIF(D26:D29,TRUE)=3,1,0)</f>
        <v>0</v>
      </c>
      <c r="S6" s="108">
        <f>IF(COUNTIF(D26:D29,TRUE)=2,1,0)</f>
        <v>0</v>
      </c>
      <c r="T6" s="108">
        <f>IF(OR(COUNTIF(D26:D29,TRUE)=1,COUNTIF(D26:D29,TRUE)=0),1,0)</f>
        <v>1</v>
      </c>
    </row>
    <row r="7" spans="1:20" ht="18.75" customHeight="1" x14ac:dyDescent="0.3">
      <c r="A7" s="285" t="s">
        <v>387</v>
      </c>
      <c r="B7" s="253" t="b">
        <v>0</v>
      </c>
      <c r="C7" s="153"/>
      <c r="D7" s="14"/>
      <c r="G7" s="280"/>
      <c r="H7" s="280"/>
      <c r="I7" s="280"/>
      <c r="J7" s="280"/>
      <c r="K7" s="233"/>
      <c r="L7" s="233"/>
      <c r="M7" s="154"/>
      <c r="N7" s="233"/>
      <c r="O7" s="233"/>
      <c r="P7" s="233"/>
      <c r="Q7" s="233"/>
      <c r="R7" s="233"/>
      <c r="S7" s="233"/>
      <c r="T7" s="233"/>
    </row>
    <row r="8" spans="1:20" ht="18.75" customHeight="1" x14ac:dyDescent="0.3">
      <c r="A8" s="286" t="s">
        <v>388</v>
      </c>
      <c r="B8" s="254" t="b">
        <v>0</v>
      </c>
      <c r="C8" s="153"/>
      <c r="D8" s="14"/>
      <c r="G8" s="280"/>
      <c r="H8" s="280"/>
      <c r="I8" s="280"/>
      <c r="J8" s="280"/>
      <c r="K8" s="233"/>
      <c r="L8" s="233"/>
      <c r="M8" s="154"/>
      <c r="N8" s="233"/>
      <c r="O8" s="233"/>
      <c r="P8" s="233"/>
      <c r="Q8" s="233"/>
      <c r="R8" s="233"/>
      <c r="S8" s="233"/>
      <c r="T8" s="233"/>
    </row>
    <row r="9" spans="1:20" x14ac:dyDescent="0.3">
      <c r="A9" s="171"/>
      <c r="B9" s="172"/>
      <c r="C9" s="153"/>
      <c r="D9" s="14"/>
      <c r="G9" s="280"/>
      <c r="H9" s="280"/>
      <c r="I9" s="280"/>
      <c r="J9" s="280"/>
      <c r="M9" s="154"/>
      <c r="Q9" s="108"/>
      <c r="R9" s="108"/>
      <c r="S9" s="108"/>
      <c r="T9" s="108"/>
    </row>
    <row r="10" spans="1:20" x14ac:dyDescent="0.3">
      <c r="A10" s="173" t="s">
        <v>204</v>
      </c>
      <c r="B10" s="137" t="s">
        <v>19</v>
      </c>
      <c r="C10" s="105"/>
      <c r="D10" s="14" t="b">
        <v>0</v>
      </c>
      <c r="I10" s="252"/>
      <c r="J10" s="252"/>
      <c r="Q10" s="108"/>
      <c r="R10" s="108"/>
      <c r="S10" s="108"/>
      <c r="T10" s="108"/>
    </row>
    <row r="11" spans="1:20" ht="18.75" customHeight="1" x14ac:dyDescent="0.3">
      <c r="A11" s="132" t="s">
        <v>187</v>
      </c>
      <c r="B11" s="179" t="b">
        <v>0</v>
      </c>
      <c r="C11" s="56"/>
      <c r="D11" s="13"/>
      <c r="F11" s="15" t="s">
        <v>390</v>
      </c>
      <c r="G11" s="155">
        <f>COUNTIF(B11:B14,TRUE)</f>
        <v>0</v>
      </c>
      <c r="H11" s="155">
        <f>IF(G11=4,1,0)</f>
        <v>0</v>
      </c>
      <c r="I11" s="155"/>
      <c r="J11" s="155"/>
      <c r="K11" s="155"/>
      <c r="L11" s="155"/>
      <c r="M11" s="155"/>
      <c r="Q11" s="108"/>
      <c r="R11" s="108"/>
      <c r="S11" s="108"/>
      <c r="T11" s="108"/>
    </row>
    <row r="12" spans="1:20" ht="18.75" customHeight="1" x14ac:dyDescent="0.3">
      <c r="A12" s="168" t="s">
        <v>188</v>
      </c>
      <c r="B12" s="180" t="b">
        <v>0</v>
      </c>
      <c r="C12" s="156"/>
      <c r="D12" s="150"/>
      <c r="F12" s="15" t="s">
        <v>391</v>
      </c>
      <c r="G12" s="155">
        <f>COUNTIF(B17:B22,TRUE)</f>
        <v>0</v>
      </c>
      <c r="H12" s="155">
        <f>IF(G12=6,1,0)</f>
        <v>0</v>
      </c>
      <c r="I12" s="155"/>
      <c r="J12" s="155"/>
      <c r="K12" s="155"/>
      <c r="L12" s="155"/>
      <c r="M12" s="155"/>
      <c r="O12" s="92"/>
      <c r="Q12" s="108"/>
      <c r="R12" s="108"/>
      <c r="S12" s="108"/>
      <c r="T12" s="108"/>
    </row>
    <row r="13" spans="1:20" ht="18.75" customHeight="1" x14ac:dyDescent="0.3">
      <c r="A13" s="169" t="s">
        <v>189</v>
      </c>
      <c r="B13" s="123" t="b">
        <v>0</v>
      </c>
      <c r="C13" s="2"/>
      <c r="D13" s="14"/>
      <c r="F13" s="15" t="s">
        <v>392</v>
      </c>
      <c r="G13" s="155"/>
      <c r="H13" s="155">
        <f>COUNTIF(B25:B26,TRUE)</f>
        <v>0</v>
      </c>
      <c r="I13" s="155"/>
      <c r="J13" s="155"/>
      <c r="K13" s="155"/>
      <c r="L13" s="155"/>
      <c r="M13" s="155"/>
      <c r="Q13" s="108"/>
      <c r="R13" s="108"/>
      <c r="S13" s="108"/>
      <c r="T13" s="108"/>
    </row>
    <row r="14" spans="1:20" ht="18.75" customHeight="1" x14ac:dyDescent="0.3">
      <c r="A14" s="168" t="s">
        <v>190</v>
      </c>
      <c r="B14" s="123" t="b">
        <v>0</v>
      </c>
      <c r="C14" s="2"/>
      <c r="D14" s="158"/>
      <c r="G14" s="159"/>
      <c r="H14" s="155"/>
      <c r="I14" s="155"/>
      <c r="J14" s="155"/>
      <c r="K14" s="155"/>
      <c r="L14" s="155"/>
      <c r="M14" s="155"/>
      <c r="N14" s="15"/>
      <c r="Q14" s="108"/>
      <c r="R14" s="108"/>
      <c r="S14" s="108"/>
      <c r="T14" s="108"/>
    </row>
    <row r="15" spans="1:20" ht="18.75" customHeight="1" x14ac:dyDescent="0.3">
      <c r="A15" s="174"/>
      <c r="B15" s="14"/>
      <c r="C15" s="2"/>
      <c r="D15" s="158"/>
      <c r="G15" s="159"/>
      <c r="H15" s="155"/>
      <c r="I15" s="155"/>
      <c r="J15" s="155"/>
      <c r="K15" s="155"/>
      <c r="L15" s="155"/>
      <c r="M15" s="155"/>
      <c r="N15" s="15"/>
      <c r="Q15" s="108"/>
      <c r="R15" s="108"/>
      <c r="S15" s="108"/>
      <c r="T15" s="108"/>
    </row>
    <row r="16" spans="1:20" x14ac:dyDescent="0.3">
      <c r="A16" s="173" t="s">
        <v>205</v>
      </c>
      <c r="B16" s="137" t="s">
        <v>19</v>
      </c>
      <c r="C16" s="160"/>
      <c r="D16" s="14" t="b">
        <v>0</v>
      </c>
      <c r="G16" s="155"/>
      <c r="H16" s="155"/>
      <c r="I16" s="155"/>
      <c r="J16" s="155"/>
      <c r="K16" s="155"/>
      <c r="L16" s="155"/>
      <c r="M16" s="155"/>
      <c r="Q16" s="108"/>
      <c r="R16" s="108"/>
      <c r="S16" s="108"/>
      <c r="T16" s="108"/>
    </row>
    <row r="17" spans="1:20" ht="18.75" customHeight="1" x14ac:dyDescent="0.3">
      <c r="A17" s="175" t="s">
        <v>191</v>
      </c>
      <c r="B17" s="167" t="b">
        <v>0</v>
      </c>
      <c r="C17" s="160"/>
      <c r="D17" s="13" t="b">
        <v>0</v>
      </c>
    </row>
    <row r="18" spans="1:20" ht="18.75" customHeight="1" x14ac:dyDescent="0.3">
      <c r="A18" s="176" t="s">
        <v>192</v>
      </c>
      <c r="B18" s="123" t="b">
        <v>0</v>
      </c>
      <c r="C18" s="14"/>
      <c r="D18" s="14"/>
      <c r="J18" s="92"/>
    </row>
    <row r="19" spans="1:20" s="108" customFormat="1" ht="18.75" customHeight="1" x14ac:dyDescent="0.3">
      <c r="A19" s="141" t="s">
        <v>193</v>
      </c>
      <c r="B19" s="181" t="b">
        <v>0</v>
      </c>
      <c r="C19" s="110"/>
      <c r="D19" s="150"/>
      <c r="E19" s="15"/>
      <c r="F19" s="15"/>
      <c r="G19" s="15"/>
      <c r="H19" s="58"/>
      <c r="J19" s="92"/>
      <c r="Q19" s="15"/>
      <c r="R19" s="15"/>
      <c r="S19" s="15"/>
      <c r="T19" s="15"/>
    </row>
    <row r="20" spans="1:20" s="108" customFormat="1" ht="18.75" customHeight="1" x14ac:dyDescent="0.3">
      <c r="A20" s="177" t="s">
        <v>194</v>
      </c>
      <c r="B20" s="179" t="b">
        <v>0</v>
      </c>
      <c r="C20" s="56"/>
      <c r="D20" s="13" t="b">
        <v>0</v>
      </c>
      <c r="E20" s="15"/>
      <c r="F20" s="15"/>
      <c r="G20" s="15"/>
      <c r="H20" s="58"/>
      <c r="J20" s="92"/>
      <c r="Q20" s="15"/>
      <c r="R20" s="15"/>
      <c r="S20" s="15"/>
      <c r="T20" s="15"/>
    </row>
    <row r="21" spans="1:20" s="108" customFormat="1" ht="18.75" customHeight="1" x14ac:dyDescent="0.3">
      <c r="A21" s="168" t="s">
        <v>195</v>
      </c>
      <c r="B21" s="182" t="b">
        <v>0</v>
      </c>
      <c r="C21" s="161"/>
      <c r="D21" s="162" t="b">
        <v>0</v>
      </c>
      <c r="E21" s="15"/>
      <c r="F21" s="15"/>
      <c r="G21" s="15"/>
      <c r="H21" s="58"/>
      <c r="Q21" s="15"/>
      <c r="R21" s="15"/>
      <c r="S21" s="15"/>
      <c r="T21" s="15"/>
    </row>
    <row r="22" spans="1:20" s="108" customFormat="1" ht="18.75" customHeight="1" x14ac:dyDescent="0.3">
      <c r="A22" s="168" t="s">
        <v>196</v>
      </c>
      <c r="B22" s="180" t="b">
        <v>0</v>
      </c>
      <c r="C22" s="156"/>
      <c r="D22" s="13" t="b">
        <v>0</v>
      </c>
      <c r="E22" s="15"/>
      <c r="F22" s="15"/>
      <c r="G22" s="15"/>
      <c r="H22" s="58"/>
      <c r="Q22" s="15"/>
      <c r="R22" s="15"/>
      <c r="S22" s="15"/>
      <c r="T22" s="15"/>
    </row>
    <row r="23" spans="1:20" s="108" customFormat="1" ht="18.75" customHeight="1" x14ac:dyDescent="0.3">
      <c r="A23" s="174"/>
      <c r="B23" s="183"/>
      <c r="C23" s="156"/>
      <c r="D23" s="13"/>
      <c r="E23" s="15"/>
      <c r="F23" s="15"/>
      <c r="G23" s="15"/>
      <c r="H23" s="58"/>
      <c r="Q23" s="15"/>
      <c r="R23" s="15"/>
      <c r="S23" s="15"/>
      <c r="T23" s="15"/>
    </row>
    <row r="24" spans="1:20" s="108" customFormat="1" x14ac:dyDescent="0.3">
      <c r="A24" s="178" t="s">
        <v>394</v>
      </c>
      <c r="B24" s="137" t="s">
        <v>19</v>
      </c>
      <c r="C24" s="160"/>
      <c r="D24" s="14" t="b">
        <v>0</v>
      </c>
      <c r="E24" s="15"/>
      <c r="F24" s="15"/>
      <c r="G24" s="15"/>
      <c r="H24" s="58"/>
      <c r="Q24" s="15"/>
      <c r="R24" s="15"/>
      <c r="S24" s="15"/>
      <c r="T24" s="15"/>
    </row>
    <row r="25" spans="1:20" s="108" customFormat="1" ht="37.5" customHeight="1" x14ac:dyDescent="0.3">
      <c r="A25" s="256" t="s">
        <v>206</v>
      </c>
      <c r="B25" s="255" t="b">
        <v>0</v>
      </c>
      <c r="C25" s="161"/>
      <c r="D25" s="14" t="b">
        <v>0</v>
      </c>
      <c r="E25" s="15"/>
      <c r="F25" s="15"/>
      <c r="G25" s="15"/>
      <c r="H25" s="58"/>
      <c r="Q25" s="15"/>
      <c r="R25" s="15"/>
      <c r="S25" s="15"/>
      <c r="T25" s="15"/>
    </row>
    <row r="26" spans="1:20" s="108" customFormat="1" ht="37.5" customHeight="1" x14ac:dyDescent="0.3">
      <c r="A26" s="257" t="s">
        <v>389</v>
      </c>
      <c r="B26" s="255" t="b">
        <v>0</v>
      </c>
      <c r="C26" s="2"/>
      <c r="D26" s="13" t="b">
        <v>0</v>
      </c>
      <c r="E26" s="15"/>
      <c r="F26" s="15"/>
      <c r="G26" s="15"/>
      <c r="H26" s="58"/>
      <c r="Q26" s="15"/>
      <c r="R26" s="15"/>
      <c r="S26" s="15"/>
      <c r="T26" s="15"/>
    </row>
    <row r="27" spans="1:20" s="108" customFormat="1" x14ac:dyDescent="0.3">
      <c r="A27" s="106"/>
      <c r="B27" s="2"/>
      <c r="C27" s="13"/>
      <c r="D27" s="15"/>
      <c r="E27" s="15"/>
      <c r="F27" s="15"/>
      <c r="G27" s="58"/>
      <c r="P27" s="15"/>
      <c r="Q27" s="15"/>
      <c r="R27" s="15"/>
      <c r="S27" s="15"/>
    </row>
    <row r="28" spans="1:20" s="108" customFormat="1" x14ac:dyDescent="0.3">
      <c r="A28" s="114" t="s">
        <v>398</v>
      </c>
      <c r="B28" s="184" t="s">
        <v>19</v>
      </c>
      <c r="C28" s="2"/>
      <c r="D28" s="13"/>
      <c r="E28" s="15"/>
      <c r="F28" s="15"/>
      <c r="G28" s="15"/>
      <c r="H28" s="58"/>
      <c r="Q28" s="15"/>
      <c r="R28" s="15"/>
      <c r="S28" s="15"/>
      <c r="T28" s="15"/>
    </row>
    <row r="29" spans="1:20" s="108" customFormat="1" ht="28.8" x14ac:dyDescent="0.3">
      <c r="A29" s="277" t="s">
        <v>393</v>
      </c>
      <c r="B29" s="185" t="b">
        <v>0</v>
      </c>
      <c r="C29" s="163"/>
      <c r="D29" s="14" t="b">
        <v>0</v>
      </c>
      <c r="E29" s="15"/>
      <c r="F29" s="15"/>
      <c r="G29" s="15"/>
      <c r="H29" s="58"/>
      <c r="Q29" s="15"/>
      <c r="R29" s="15"/>
      <c r="S29" s="15"/>
      <c r="T29" s="15"/>
    </row>
    <row r="30" spans="1:20" s="108" customFormat="1" ht="36" customHeight="1" x14ac:dyDescent="0.3">
      <c r="A30" s="287" t="s">
        <v>395</v>
      </c>
      <c r="B30" s="180" t="b">
        <v>0</v>
      </c>
      <c r="C30" s="163"/>
      <c r="D30" s="14"/>
      <c r="E30" s="15"/>
      <c r="F30" s="15"/>
      <c r="G30" s="15"/>
      <c r="H30" s="58"/>
      <c r="Q30" s="15"/>
      <c r="R30" s="15"/>
      <c r="S30" s="15"/>
      <c r="T30" s="15"/>
    </row>
    <row r="31" spans="1:20" s="108" customFormat="1" ht="36" customHeight="1" x14ac:dyDescent="0.3">
      <c r="A31" s="287" t="s">
        <v>396</v>
      </c>
      <c r="B31" s="180" t="b">
        <v>0</v>
      </c>
      <c r="C31" s="163"/>
      <c r="D31" s="14"/>
      <c r="E31" s="15"/>
      <c r="F31" s="15"/>
      <c r="G31" s="15"/>
      <c r="H31" s="58"/>
      <c r="Q31" s="15"/>
      <c r="R31" s="15"/>
      <c r="S31" s="15"/>
      <c r="T31" s="15"/>
    </row>
    <row r="32" spans="1:20" s="108" customFormat="1" ht="43.2" x14ac:dyDescent="0.3">
      <c r="A32" s="288" t="s">
        <v>397</v>
      </c>
      <c r="B32" s="289" t="b">
        <v>0</v>
      </c>
      <c r="C32" s="163"/>
      <c r="D32" s="14"/>
      <c r="E32" s="15"/>
      <c r="F32" s="15"/>
      <c r="G32" s="15"/>
      <c r="H32" s="58"/>
      <c r="Q32" s="15"/>
      <c r="R32" s="15"/>
      <c r="S32" s="15"/>
      <c r="T32" s="15"/>
    </row>
    <row r="33" spans="1:20" s="108" customFormat="1" ht="29.25" customHeight="1" x14ac:dyDescent="0.3">
      <c r="A33" s="157"/>
      <c r="B33" s="157"/>
      <c r="C33" s="157"/>
      <c r="D33" s="14"/>
      <c r="E33" s="15"/>
      <c r="F33" s="15"/>
      <c r="G33" s="15"/>
      <c r="H33" s="58"/>
      <c r="Q33" s="15"/>
      <c r="R33" s="15"/>
      <c r="S33" s="15"/>
      <c r="T33" s="15"/>
    </row>
    <row r="34" spans="1:20" s="108" customFormat="1" x14ac:dyDescent="0.3">
      <c r="A34" s="2"/>
      <c r="B34" s="2"/>
      <c r="C34" s="2"/>
      <c r="D34" s="11"/>
      <c r="E34" s="15"/>
      <c r="F34" s="15"/>
      <c r="G34" s="15"/>
      <c r="H34" s="58"/>
      <c r="Q34" s="15"/>
      <c r="R34" s="15"/>
      <c r="S34" s="15"/>
      <c r="T34" s="15"/>
    </row>
    <row r="35" spans="1:20" s="108" customFormat="1" x14ac:dyDescent="0.3">
      <c r="A35" s="417"/>
      <c r="B35" s="417"/>
      <c r="C35" s="417"/>
      <c r="D35" s="13"/>
      <c r="E35" s="15"/>
      <c r="F35" s="15"/>
      <c r="G35" s="15"/>
      <c r="H35" s="58"/>
      <c r="Q35" s="15"/>
      <c r="R35" s="15"/>
      <c r="S35" s="15"/>
      <c r="T35" s="15"/>
    </row>
    <row r="36" spans="1:20" s="108" customFormat="1" x14ac:dyDescent="0.3">
      <c r="A36" s="104"/>
      <c r="B36" s="104"/>
      <c r="C36" s="104"/>
      <c r="D36" s="13"/>
      <c r="E36" s="15"/>
      <c r="F36" s="15"/>
      <c r="G36" s="15"/>
      <c r="H36" s="58"/>
      <c r="Q36" s="15"/>
      <c r="R36" s="15"/>
      <c r="S36" s="15"/>
      <c r="T36" s="15"/>
    </row>
    <row r="37" spans="1:20" s="108" customFormat="1" x14ac:dyDescent="0.3">
      <c r="A37" s="2"/>
      <c r="B37" s="2"/>
      <c r="C37" s="2"/>
      <c r="D37" s="11"/>
      <c r="E37" s="15"/>
      <c r="F37" s="15"/>
      <c r="G37" s="15"/>
      <c r="H37" s="58"/>
      <c r="Q37" s="15"/>
      <c r="R37" s="15"/>
      <c r="S37" s="15"/>
      <c r="T37" s="15"/>
    </row>
    <row r="38" spans="1:20" x14ac:dyDescent="0.3">
      <c r="A38" s="417"/>
      <c r="B38" s="417"/>
      <c r="C38" s="417"/>
      <c r="D38" s="13"/>
    </row>
    <row r="39" spans="1:20" x14ac:dyDescent="0.3">
      <c r="A39" s="2"/>
      <c r="B39" s="2"/>
      <c r="C39" s="2"/>
      <c r="D39" s="11"/>
    </row>
    <row r="40" spans="1:20" x14ac:dyDescent="0.3">
      <c r="A40" s="2"/>
      <c r="B40" s="2"/>
      <c r="C40" s="2"/>
      <c r="D40" s="11"/>
    </row>
  </sheetData>
  <sheetProtection sheet="1" objects="1" scenarios="1"/>
  <mergeCells count="3">
    <mergeCell ref="A1:B1"/>
    <mergeCell ref="A35:C35"/>
    <mergeCell ref="A38:C38"/>
  </mergeCells>
  <dataValidations count="2">
    <dataValidation allowBlank="1" showErrorMessage="1" promptTitle="How often?" prompt="Select one." sqref="D22:D23 D11 B4:B9"/>
    <dataValidation allowBlank="1" showErrorMessage="1" promptTitle="How often?" prompt="Select one." sqref="B25:B26"/>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68580</xdr:colOff>
                    <xdr:row>28</xdr:row>
                    <xdr:rowOff>0</xdr:rowOff>
                  </from>
                  <to>
                    <xdr:col>1</xdr:col>
                    <xdr:colOff>960120</xdr:colOff>
                    <xdr:row>28</xdr:row>
                    <xdr:rowOff>251460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68580</xdr:colOff>
                    <xdr:row>29</xdr:row>
                    <xdr:rowOff>114300</xdr:rowOff>
                  </from>
                  <to>
                    <xdr:col>1</xdr:col>
                    <xdr:colOff>960120</xdr:colOff>
                    <xdr:row>29</xdr:row>
                    <xdr:rowOff>365760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xdr:col>
                    <xdr:colOff>68580</xdr:colOff>
                    <xdr:row>30</xdr:row>
                    <xdr:rowOff>114300</xdr:rowOff>
                  </from>
                  <to>
                    <xdr:col>1</xdr:col>
                    <xdr:colOff>960120</xdr:colOff>
                    <xdr:row>30</xdr:row>
                    <xdr:rowOff>365760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xdr:col>
                    <xdr:colOff>68580</xdr:colOff>
                    <xdr:row>10</xdr:row>
                    <xdr:rowOff>0</xdr:rowOff>
                  </from>
                  <to>
                    <xdr:col>1</xdr:col>
                    <xdr:colOff>960120</xdr:colOff>
                    <xdr:row>11</xdr:row>
                    <xdr:rowOff>7620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xdr:col>
                    <xdr:colOff>68580</xdr:colOff>
                    <xdr:row>11</xdr:row>
                    <xdr:rowOff>0</xdr:rowOff>
                  </from>
                  <to>
                    <xdr:col>1</xdr:col>
                    <xdr:colOff>960120</xdr:colOff>
                    <xdr:row>12</xdr:row>
                    <xdr:rowOff>7620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xdr:col>
                    <xdr:colOff>68580</xdr:colOff>
                    <xdr:row>13</xdr:row>
                    <xdr:rowOff>0</xdr:rowOff>
                  </from>
                  <to>
                    <xdr:col>1</xdr:col>
                    <xdr:colOff>960120</xdr:colOff>
                    <xdr:row>14</xdr:row>
                    <xdr:rowOff>7620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xdr:col>
                    <xdr:colOff>68580</xdr:colOff>
                    <xdr:row>16</xdr:row>
                    <xdr:rowOff>0</xdr:rowOff>
                  </from>
                  <to>
                    <xdr:col>1</xdr:col>
                    <xdr:colOff>960120</xdr:colOff>
                    <xdr:row>17</xdr:row>
                    <xdr:rowOff>7620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xdr:col>
                    <xdr:colOff>68580</xdr:colOff>
                    <xdr:row>18</xdr:row>
                    <xdr:rowOff>0</xdr:rowOff>
                  </from>
                  <to>
                    <xdr:col>1</xdr:col>
                    <xdr:colOff>960120</xdr:colOff>
                    <xdr:row>19</xdr:row>
                    <xdr:rowOff>7620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1</xdr:col>
                    <xdr:colOff>68580</xdr:colOff>
                    <xdr:row>17</xdr:row>
                    <xdr:rowOff>0</xdr:rowOff>
                  </from>
                  <to>
                    <xdr:col>1</xdr:col>
                    <xdr:colOff>960120</xdr:colOff>
                    <xdr:row>18</xdr:row>
                    <xdr:rowOff>7620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xdr:col>
                    <xdr:colOff>68580</xdr:colOff>
                    <xdr:row>19</xdr:row>
                    <xdr:rowOff>0</xdr:rowOff>
                  </from>
                  <to>
                    <xdr:col>1</xdr:col>
                    <xdr:colOff>960120</xdr:colOff>
                    <xdr:row>20</xdr:row>
                    <xdr:rowOff>7620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1</xdr:col>
                    <xdr:colOff>68580</xdr:colOff>
                    <xdr:row>20</xdr:row>
                    <xdr:rowOff>0</xdr:rowOff>
                  </from>
                  <to>
                    <xdr:col>1</xdr:col>
                    <xdr:colOff>960120</xdr:colOff>
                    <xdr:row>21</xdr:row>
                    <xdr:rowOff>7620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1</xdr:col>
                    <xdr:colOff>68580</xdr:colOff>
                    <xdr:row>21</xdr:row>
                    <xdr:rowOff>0</xdr:rowOff>
                  </from>
                  <to>
                    <xdr:col>1</xdr:col>
                    <xdr:colOff>960120</xdr:colOff>
                    <xdr:row>22</xdr:row>
                    <xdr:rowOff>7620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1</xdr:col>
                    <xdr:colOff>68580</xdr:colOff>
                    <xdr:row>12</xdr:row>
                    <xdr:rowOff>0</xdr:rowOff>
                  </from>
                  <to>
                    <xdr:col>1</xdr:col>
                    <xdr:colOff>960120</xdr:colOff>
                    <xdr:row>13</xdr:row>
                    <xdr:rowOff>7620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1</xdr:col>
                    <xdr:colOff>68580</xdr:colOff>
                    <xdr:row>5</xdr:row>
                    <xdr:rowOff>0</xdr:rowOff>
                  </from>
                  <to>
                    <xdr:col>1</xdr:col>
                    <xdr:colOff>960120</xdr:colOff>
                    <xdr:row>6</xdr:row>
                    <xdr:rowOff>7620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1</xdr:col>
                    <xdr:colOff>68580</xdr:colOff>
                    <xdr:row>6</xdr:row>
                    <xdr:rowOff>228600</xdr:rowOff>
                  </from>
                  <to>
                    <xdr:col>1</xdr:col>
                    <xdr:colOff>960120</xdr:colOff>
                    <xdr:row>8</xdr:row>
                    <xdr:rowOff>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1</xdr:col>
                    <xdr:colOff>68580</xdr:colOff>
                    <xdr:row>6</xdr:row>
                    <xdr:rowOff>0</xdr:rowOff>
                  </from>
                  <to>
                    <xdr:col>1</xdr:col>
                    <xdr:colOff>960120</xdr:colOff>
                    <xdr:row>7</xdr:row>
                    <xdr:rowOff>7620</xdr:rowOff>
                  </to>
                </anchor>
              </controlPr>
            </control>
          </mc:Choice>
        </mc:AlternateContent>
        <mc:AlternateContent xmlns:mc="http://schemas.openxmlformats.org/markup-compatibility/2006">
          <mc:Choice Requires="x14">
            <control shapeId="64530" r:id="rId20" name="Check Box 18">
              <controlPr defaultSize="0" autoFill="0" autoLine="0" autoPict="0">
                <anchor moveWithCells="1">
                  <from>
                    <xdr:col>1</xdr:col>
                    <xdr:colOff>68580</xdr:colOff>
                    <xdr:row>3</xdr:row>
                    <xdr:rowOff>106680</xdr:rowOff>
                  </from>
                  <to>
                    <xdr:col>1</xdr:col>
                    <xdr:colOff>960120</xdr:colOff>
                    <xdr:row>3</xdr:row>
                    <xdr:rowOff>350520</xdr:rowOff>
                  </to>
                </anchor>
              </controlPr>
            </control>
          </mc:Choice>
        </mc:AlternateContent>
        <mc:AlternateContent xmlns:mc="http://schemas.openxmlformats.org/markup-compatibility/2006">
          <mc:Choice Requires="x14">
            <control shapeId="64531" r:id="rId21" name="Check Box 19">
              <controlPr defaultSize="0" autoFill="0" autoLine="0" autoPict="0">
                <anchor moveWithCells="1">
                  <from>
                    <xdr:col>1</xdr:col>
                    <xdr:colOff>68580</xdr:colOff>
                    <xdr:row>4</xdr:row>
                    <xdr:rowOff>0</xdr:rowOff>
                  </from>
                  <to>
                    <xdr:col>1</xdr:col>
                    <xdr:colOff>960120</xdr:colOff>
                    <xdr:row>5</xdr:row>
                    <xdr:rowOff>7620</xdr:rowOff>
                  </to>
                </anchor>
              </controlPr>
            </control>
          </mc:Choice>
        </mc:AlternateContent>
        <mc:AlternateContent xmlns:mc="http://schemas.openxmlformats.org/markup-compatibility/2006">
          <mc:Choice Requires="x14">
            <control shapeId="64533" r:id="rId22" name="Check Box 21">
              <controlPr defaultSize="0" autoFill="0" autoLine="0" autoPict="0">
                <anchor moveWithCells="1">
                  <from>
                    <xdr:col>1</xdr:col>
                    <xdr:colOff>68580</xdr:colOff>
                    <xdr:row>24</xdr:row>
                    <xdr:rowOff>114300</xdr:rowOff>
                  </from>
                  <to>
                    <xdr:col>1</xdr:col>
                    <xdr:colOff>960120</xdr:colOff>
                    <xdr:row>24</xdr:row>
                    <xdr:rowOff>365760</xdr:rowOff>
                  </to>
                </anchor>
              </controlPr>
            </control>
          </mc:Choice>
        </mc:AlternateContent>
        <mc:AlternateContent xmlns:mc="http://schemas.openxmlformats.org/markup-compatibility/2006">
          <mc:Choice Requires="x14">
            <control shapeId="64534" r:id="rId23" name="Check Box 22">
              <controlPr defaultSize="0" autoFill="0" autoLine="0" autoPict="0">
                <anchor moveWithCells="1">
                  <from>
                    <xdr:col>1</xdr:col>
                    <xdr:colOff>68580</xdr:colOff>
                    <xdr:row>25</xdr:row>
                    <xdr:rowOff>114300</xdr:rowOff>
                  </from>
                  <to>
                    <xdr:col>1</xdr:col>
                    <xdr:colOff>960120</xdr:colOff>
                    <xdr:row>25</xdr:row>
                    <xdr:rowOff>365760</xdr:rowOff>
                  </to>
                </anchor>
              </controlPr>
            </control>
          </mc:Choice>
        </mc:AlternateContent>
        <mc:AlternateContent xmlns:mc="http://schemas.openxmlformats.org/markup-compatibility/2006">
          <mc:Choice Requires="x14">
            <control shapeId="64535" r:id="rId24" name="Check Box 23">
              <controlPr defaultSize="0" autoFill="0" autoLine="0" autoPict="0">
                <anchor moveWithCells="1">
                  <from>
                    <xdr:col>1</xdr:col>
                    <xdr:colOff>68580</xdr:colOff>
                    <xdr:row>31</xdr:row>
                    <xdr:rowOff>175260</xdr:rowOff>
                  </from>
                  <to>
                    <xdr:col>1</xdr:col>
                    <xdr:colOff>960120</xdr:colOff>
                    <xdr:row>31</xdr:row>
                    <xdr:rowOff>419100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8"/>
  <sheetViews>
    <sheetView zoomScaleNormal="100" workbookViewId="0">
      <selection sqref="A1:F1"/>
    </sheetView>
  </sheetViews>
  <sheetFormatPr defaultColWidth="9.109375" defaultRowHeight="14.4" x14ac:dyDescent="0.3"/>
  <cols>
    <col min="1" max="1" width="5.109375" style="2" customWidth="1"/>
    <col min="2" max="2" width="14.44140625" style="2" customWidth="1"/>
    <col min="3" max="3" width="31.6640625" style="2" customWidth="1"/>
    <col min="4" max="4" width="20.109375" style="2" customWidth="1"/>
    <col min="5" max="5" width="23.88671875" style="2" customWidth="1"/>
    <col min="6" max="6" width="20.88671875" style="2" customWidth="1"/>
    <col min="7" max="16384" width="9.109375" style="2"/>
  </cols>
  <sheetData>
    <row r="1" spans="1:6" x14ac:dyDescent="0.3">
      <c r="A1" s="374" t="s">
        <v>0</v>
      </c>
      <c r="B1" s="375"/>
      <c r="C1" s="375"/>
      <c r="D1" s="375"/>
      <c r="E1" s="375"/>
      <c r="F1" s="380"/>
    </row>
    <row r="2" spans="1:6" ht="31.5" customHeight="1" thickBot="1" x14ac:dyDescent="0.35">
      <c r="A2" s="446" t="s">
        <v>86</v>
      </c>
      <c r="B2" s="454"/>
      <c r="C2" s="454"/>
      <c r="D2" s="454"/>
      <c r="E2" s="454"/>
      <c r="F2" s="447"/>
    </row>
    <row r="3" spans="1:6" ht="16.2" thickBot="1" x14ac:dyDescent="0.35">
      <c r="A3" s="378" t="s">
        <v>207</v>
      </c>
      <c r="B3" s="379"/>
      <c r="C3" s="379"/>
      <c r="D3" s="379"/>
      <c r="E3" s="379"/>
      <c r="F3" s="445"/>
    </row>
    <row r="4" spans="1:6" x14ac:dyDescent="0.3">
      <c r="A4" s="374" t="s">
        <v>77</v>
      </c>
      <c r="B4" s="380"/>
      <c r="C4" s="62" t="s">
        <v>78</v>
      </c>
      <c r="D4" s="448" t="s">
        <v>3</v>
      </c>
      <c r="E4" s="62" t="s">
        <v>4</v>
      </c>
      <c r="F4" s="448" t="s">
        <v>61</v>
      </c>
    </row>
    <row r="5" spans="1:6" ht="42" thickBot="1" x14ac:dyDescent="0.35">
      <c r="A5" s="381"/>
      <c r="B5" s="382"/>
      <c r="C5" s="62" t="s">
        <v>56</v>
      </c>
      <c r="D5" s="449"/>
      <c r="E5" s="63" t="s">
        <v>5</v>
      </c>
      <c r="F5" s="449"/>
    </row>
    <row r="6" spans="1:6" ht="207.6" thickBot="1" x14ac:dyDescent="0.35">
      <c r="A6" s="164">
        <v>1</v>
      </c>
      <c r="B6" s="244" t="s">
        <v>377</v>
      </c>
      <c r="C6" s="246" t="s">
        <v>378</v>
      </c>
      <c r="D6" s="247" t="s">
        <v>455</v>
      </c>
      <c r="E6" s="248" t="s">
        <v>456</v>
      </c>
      <c r="F6" s="248" t="s">
        <v>379</v>
      </c>
    </row>
    <row r="7" spans="1:6" ht="180" thickBot="1" x14ac:dyDescent="0.35">
      <c r="A7" s="41">
        <v>2</v>
      </c>
      <c r="B7" s="245" t="s">
        <v>198</v>
      </c>
      <c r="C7" s="242" t="s">
        <v>380</v>
      </c>
      <c r="D7" s="241" t="s">
        <v>448</v>
      </c>
      <c r="E7" s="242" t="s">
        <v>449</v>
      </c>
      <c r="F7" s="242" t="s">
        <v>382</v>
      </c>
    </row>
    <row r="8" spans="1:6" ht="210.75" customHeight="1" thickBot="1" x14ac:dyDescent="0.35">
      <c r="A8" s="165">
        <v>3</v>
      </c>
      <c r="B8" s="245" t="s">
        <v>199</v>
      </c>
      <c r="C8" s="249" t="s">
        <v>381</v>
      </c>
      <c r="D8" s="250" t="s">
        <v>448</v>
      </c>
      <c r="E8" s="249" t="s">
        <v>454</v>
      </c>
      <c r="F8" s="249" t="s">
        <v>382</v>
      </c>
    </row>
  </sheetData>
  <sheetProtection sheet="1" objects="1" scenarios="1"/>
  <mergeCells count="6">
    <mergeCell ref="A1:F1"/>
    <mergeCell ref="A2:F2"/>
    <mergeCell ref="A3:F3"/>
    <mergeCell ref="A4:B5"/>
    <mergeCell ref="D4:D5"/>
    <mergeCell ref="F4:F5"/>
  </mergeCells>
  <pageMargins left="0.7" right="0.7" top="0.75" bottom="0.75" header="0.3" footer="0.3"/>
  <pageSetup scale="9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1B5D63B7-81DA-4C41-806B-9505C162BC0B}">
            <xm:f>'Engaging Student Learners SA'!G4=1</xm:f>
            <x14:dxf>
              <fill>
                <patternFill>
                  <bgColor theme="8" tint="0.59996337778862885"/>
                </patternFill>
              </fill>
            </x14:dxf>
          </x14:cfRule>
          <xm:sqref>C6:F8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zoomScale="130" zoomScaleNormal="130" zoomScaleSheetLayoutView="70" workbookViewId="0">
      <selection activeCell="H7" sqref="H7"/>
    </sheetView>
  </sheetViews>
  <sheetFormatPr defaultColWidth="9.109375" defaultRowHeight="22.5" customHeight="1" x14ac:dyDescent="0.3"/>
  <cols>
    <col min="1" max="1" width="5.88671875" style="2" customWidth="1"/>
    <col min="2" max="2" width="21.109375" style="5" customWidth="1"/>
    <col min="3" max="5" width="21.109375" style="2" customWidth="1"/>
    <col min="6" max="7" width="9.109375" style="2" customWidth="1"/>
    <col min="8" max="16384" width="9.109375" style="2"/>
  </cols>
  <sheetData>
    <row r="1" spans="1:7" ht="15" customHeight="1" x14ac:dyDescent="0.3">
      <c r="A1" s="313"/>
      <c r="B1" s="313"/>
      <c r="C1" s="313"/>
      <c r="D1" s="313"/>
      <c r="E1" s="313"/>
      <c r="F1" s="313"/>
      <c r="G1" s="66"/>
    </row>
    <row r="2" spans="1:7" ht="15" customHeight="1" thickBot="1" x14ac:dyDescent="0.35">
      <c r="A2" s="69"/>
      <c r="B2" s="69"/>
      <c r="C2" s="69"/>
      <c r="D2" s="69"/>
      <c r="E2" s="69"/>
      <c r="F2" s="69"/>
      <c r="G2" s="70"/>
    </row>
    <row r="3" spans="1:7" ht="47.25" customHeight="1" thickTop="1" thickBot="1" x14ac:dyDescent="0.35">
      <c r="A3" s="69"/>
      <c r="B3" s="318" t="s">
        <v>140</v>
      </c>
      <c r="C3" s="319"/>
      <c r="D3" s="319"/>
      <c r="E3" s="320"/>
      <c r="F3" s="69"/>
      <c r="G3" s="70"/>
    </row>
    <row r="4" spans="1:7" ht="22.5" customHeight="1" thickTop="1" thickBot="1" x14ac:dyDescent="0.35">
      <c r="A4" s="64"/>
      <c r="B4" s="317" t="s">
        <v>30</v>
      </c>
      <c r="C4" s="317"/>
      <c r="D4" s="317" t="s">
        <v>139</v>
      </c>
      <c r="E4" s="317"/>
      <c r="F4" s="64"/>
    </row>
    <row r="5" spans="1:7" ht="54.75" customHeight="1" thickTop="1" thickBot="1" x14ac:dyDescent="0.35">
      <c r="A5" s="64"/>
      <c r="B5" s="71"/>
      <c r="C5" s="72"/>
      <c r="D5" s="72"/>
      <c r="E5" s="72"/>
      <c r="F5" s="64"/>
    </row>
    <row r="6" spans="1:7" ht="19.2" thickTop="1" thickBot="1" x14ac:dyDescent="0.35">
      <c r="A6" s="67"/>
      <c r="B6" s="317" t="s">
        <v>60</v>
      </c>
      <c r="C6" s="317"/>
      <c r="D6" s="317" t="s">
        <v>443</v>
      </c>
      <c r="E6" s="317"/>
      <c r="F6" s="64"/>
    </row>
    <row r="7" spans="1:7" ht="54.75" customHeight="1" thickTop="1" thickBot="1" x14ac:dyDescent="0.35">
      <c r="A7" s="309"/>
      <c r="B7" s="72"/>
      <c r="C7" s="72"/>
      <c r="D7" s="72"/>
      <c r="E7" s="72"/>
      <c r="F7" s="64"/>
    </row>
    <row r="8" spans="1:7" ht="19.2" thickTop="1" thickBot="1" x14ac:dyDescent="0.35">
      <c r="A8" s="309"/>
      <c r="B8" s="317" t="s">
        <v>105</v>
      </c>
      <c r="C8" s="317"/>
      <c r="D8" s="317" t="s">
        <v>207</v>
      </c>
      <c r="E8" s="317"/>
      <c r="F8" s="64"/>
    </row>
    <row r="9" spans="1:7" ht="54.75" customHeight="1" thickTop="1" thickBot="1" x14ac:dyDescent="0.35">
      <c r="A9" s="309"/>
      <c r="B9" s="68"/>
      <c r="C9" s="68"/>
      <c r="D9" s="68"/>
      <c r="E9" s="68"/>
      <c r="F9" s="64"/>
    </row>
    <row r="10" spans="1:7" ht="22.5" customHeight="1" thickTop="1" thickBot="1" x14ac:dyDescent="0.35">
      <c r="A10" s="309"/>
      <c r="B10" s="317" t="s">
        <v>209</v>
      </c>
      <c r="C10" s="317"/>
      <c r="D10" s="317" t="s">
        <v>437</v>
      </c>
      <c r="E10" s="317"/>
      <c r="F10" s="64"/>
    </row>
    <row r="11" spans="1:7" ht="54.75" customHeight="1" thickTop="1" thickBot="1" x14ac:dyDescent="0.35">
      <c r="A11" s="67"/>
      <c r="B11" s="68"/>
      <c r="C11" s="68"/>
      <c r="D11" s="68"/>
      <c r="E11" s="68"/>
      <c r="F11" s="64"/>
    </row>
    <row r="12" spans="1:7" ht="22.5" customHeight="1" thickTop="1" x14ac:dyDescent="0.3">
      <c r="A12" s="309"/>
      <c r="B12" s="65"/>
      <c r="C12" s="64"/>
      <c r="D12" s="64"/>
      <c r="E12" s="64"/>
      <c r="F12" s="64"/>
    </row>
    <row r="13" spans="1:7" ht="22.5" customHeight="1" x14ac:dyDescent="0.3">
      <c r="A13" s="309"/>
      <c r="B13" s="65"/>
      <c r="C13" s="64"/>
      <c r="D13" s="64"/>
      <c r="E13" s="64"/>
      <c r="F13" s="64"/>
    </row>
    <row r="14" spans="1:7" ht="22.5" customHeight="1" x14ac:dyDescent="0.3">
      <c r="A14" s="64"/>
      <c r="B14" s="65"/>
      <c r="C14" s="64"/>
      <c r="D14" s="64"/>
      <c r="E14" s="64"/>
      <c r="F14" s="64"/>
    </row>
    <row r="15" spans="1:7" ht="22.5" customHeight="1" x14ac:dyDescent="0.3">
      <c r="A15" s="64"/>
      <c r="B15" s="65"/>
      <c r="C15" s="64"/>
      <c r="D15" s="64"/>
      <c r="E15" s="64"/>
      <c r="F15" s="64"/>
    </row>
    <row r="16" spans="1:7" ht="22.5" customHeight="1" x14ac:dyDescent="0.3">
      <c r="A16" s="64"/>
      <c r="B16" s="65"/>
      <c r="C16" s="64"/>
      <c r="D16" s="64"/>
      <c r="E16" s="64"/>
      <c r="F16" s="64"/>
    </row>
    <row r="17" spans="1:6" ht="26.25" customHeight="1" x14ac:dyDescent="0.3">
      <c r="A17" s="64"/>
      <c r="B17" s="65"/>
      <c r="C17" s="64"/>
      <c r="D17" s="64"/>
      <c r="E17" s="64"/>
      <c r="F17" s="64"/>
    </row>
    <row r="18" spans="1:6" ht="26.25" customHeight="1" x14ac:dyDescent="0.3">
      <c r="A18" s="64"/>
      <c r="B18" s="65"/>
      <c r="C18" s="64"/>
      <c r="D18" s="64"/>
      <c r="E18" s="64"/>
      <c r="F18" s="64"/>
    </row>
    <row r="19" spans="1:6" ht="26.25" customHeight="1" x14ac:dyDescent="0.3">
      <c r="A19" s="64"/>
      <c r="B19" s="65"/>
      <c r="C19" s="64"/>
      <c r="D19" s="64"/>
      <c r="E19" s="64"/>
      <c r="F19" s="64"/>
    </row>
    <row r="20" spans="1:6" ht="26.25" customHeight="1" x14ac:dyDescent="0.3"/>
    <row r="21" spans="1:6" ht="26.25" customHeight="1" x14ac:dyDescent="0.3">
      <c r="B21" s="53"/>
    </row>
    <row r="22" spans="1:6" ht="26.25" customHeight="1" x14ac:dyDescent="0.3">
      <c r="B22" s="53"/>
    </row>
    <row r="23" spans="1:6" ht="26.25" customHeight="1" x14ac:dyDescent="0.3"/>
    <row r="24" spans="1:6" ht="15" customHeight="1" x14ac:dyDescent="0.3">
      <c r="B24" s="53"/>
    </row>
    <row r="25" spans="1:6" ht="26.25" customHeight="1" x14ac:dyDescent="0.3">
      <c r="B25" s="53"/>
    </row>
    <row r="26" spans="1:6" ht="26.25" customHeight="1" x14ac:dyDescent="0.3"/>
  </sheetData>
  <sheetProtection sheet="1" objects="1" scenarios="1"/>
  <mergeCells count="12">
    <mergeCell ref="A7:A10"/>
    <mergeCell ref="A12:A13"/>
    <mergeCell ref="A1:F1"/>
    <mergeCell ref="B4:C4"/>
    <mergeCell ref="B6:C6"/>
    <mergeCell ref="D6:E6"/>
    <mergeCell ref="B10:C10"/>
    <mergeCell ref="D10:E10"/>
    <mergeCell ref="D4:E4"/>
    <mergeCell ref="B3:E3"/>
    <mergeCell ref="B8:C8"/>
    <mergeCell ref="D8:E8"/>
  </mergeCells>
  <pageMargins left="0.7" right="0.7" top="0.7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R40"/>
  <sheetViews>
    <sheetView zoomScaleNormal="100" workbookViewId="0">
      <selection sqref="A1:F1"/>
    </sheetView>
  </sheetViews>
  <sheetFormatPr defaultColWidth="9.109375" defaultRowHeight="14.4" x14ac:dyDescent="0.3"/>
  <cols>
    <col min="1" max="1" width="58.88671875" style="15" customWidth="1"/>
    <col min="2" max="2" width="21.33203125" style="15" customWidth="1"/>
    <col min="3" max="3" width="9.109375" style="15"/>
    <col min="4" max="5" width="9.109375" style="15" customWidth="1"/>
    <col min="6" max="6" width="15.6640625" style="58" customWidth="1"/>
    <col min="7" max="7" width="6.6640625" style="108" customWidth="1"/>
    <col min="8" max="8" width="9.109375" style="108" customWidth="1"/>
    <col min="9" max="9" width="9.109375" style="108" hidden="1" customWidth="1"/>
    <col min="10" max="13" width="9.109375" style="252" hidden="1" customWidth="1"/>
    <col min="14" max="14" width="9.109375" style="108" customWidth="1"/>
    <col min="15" max="18" width="9.109375" style="15" customWidth="1"/>
    <col min="19" max="16384" width="9.109375" style="15"/>
  </cols>
  <sheetData>
    <row r="1" spans="1:18" ht="18" x14ac:dyDescent="0.35">
      <c r="A1" s="396" t="s">
        <v>447</v>
      </c>
      <c r="B1" s="397"/>
      <c r="I1" s="108" t="s">
        <v>42</v>
      </c>
      <c r="J1" s="15"/>
      <c r="K1" s="15"/>
      <c r="L1" s="15"/>
      <c r="M1" s="15"/>
      <c r="N1" s="15"/>
    </row>
    <row r="2" spans="1:18" x14ac:dyDescent="0.3">
      <c r="A2" s="2"/>
      <c r="B2" s="108"/>
      <c r="J2" s="252" t="s">
        <v>33</v>
      </c>
      <c r="K2" s="252" t="s">
        <v>34</v>
      </c>
      <c r="L2" s="252" t="s">
        <v>35</v>
      </c>
      <c r="M2" s="252" t="s">
        <v>36</v>
      </c>
      <c r="N2" s="15"/>
    </row>
    <row r="3" spans="1:18" ht="18.75" customHeight="1" x14ac:dyDescent="0.3">
      <c r="A3" s="268" t="s">
        <v>404</v>
      </c>
      <c r="B3" s="137" t="s">
        <v>19</v>
      </c>
      <c r="I3" s="108">
        <v>1</v>
      </c>
      <c r="J3" s="252">
        <f>IF(COUNTIF(B4:B7,TRUE)=4,1,0)</f>
        <v>0</v>
      </c>
      <c r="K3" s="252">
        <f>IF(COUNTIF(B4:B7,TRUE)=3,1,0)</f>
        <v>0</v>
      </c>
      <c r="L3" s="252">
        <f>IF(COUNTIF(B4:B7,TRUE)=2,1,0)</f>
        <v>0</v>
      </c>
      <c r="M3" s="280">
        <f>IF(COUNTIF(B4:B7,TRUE)&lt;2,1,0)</f>
        <v>1</v>
      </c>
      <c r="N3" s="15"/>
    </row>
    <row r="4" spans="1:18" ht="36" customHeight="1" x14ac:dyDescent="0.3">
      <c r="A4" s="269" t="s">
        <v>406</v>
      </c>
      <c r="B4" s="130" t="b">
        <v>0</v>
      </c>
      <c r="I4" s="108">
        <v>2</v>
      </c>
      <c r="J4" s="252">
        <f>IF(COUNTIF(B10:B12,TRUE)=3,1,0)</f>
        <v>0</v>
      </c>
      <c r="K4" s="252">
        <f>IF(COUNTIF(B10:B12,TRUE)=2,1,0)</f>
        <v>0</v>
      </c>
      <c r="L4" s="252">
        <f>IF(COUNTIF(B10:B12,TRUE)=1,1,0)</f>
        <v>0</v>
      </c>
      <c r="M4" s="280">
        <f>IF(COUNTIF(B10:B12,TRUE)=0,1,0)</f>
        <v>1</v>
      </c>
      <c r="N4" s="15"/>
    </row>
    <row r="5" spans="1:18" ht="19.5" customHeight="1" x14ac:dyDescent="0.3">
      <c r="A5" s="270" t="s">
        <v>407</v>
      </c>
      <c r="B5" s="123" t="b">
        <v>0</v>
      </c>
      <c r="I5" s="108">
        <v>3</v>
      </c>
      <c r="J5" s="252">
        <f>IF(COUNTIF(B15:B17,TRUE)=3,1,0)</f>
        <v>0</v>
      </c>
      <c r="K5" s="252">
        <f>IF(COUNTIF(B15:B17,TRUE)=2,1,0)</f>
        <v>0</v>
      </c>
      <c r="L5" s="252">
        <f>IF(COUNTIF(B15:B17,TRUE)=1,1,0)</f>
        <v>0</v>
      </c>
      <c r="M5" s="280">
        <f>IF(COUNTIF(B15:B17,TRUE)=0,1,0)</f>
        <v>1</v>
      </c>
      <c r="N5" s="15"/>
    </row>
    <row r="6" spans="1:18" ht="33.75" customHeight="1" x14ac:dyDescent="0.3">
      <c r="A6" s="270" t="s">
        <v>408</v>
      </c>
      <c r="B6" s="123" t="b">
        <v>0</v>
      </c>
      <c r="N6" s="15"/>
    </row>
    <row r="7" spans="1:18" ht="18.75" customHeight="1" x14ac:dyDescent="0.3">
      <c r="A7" s="270" t="s">
        <v>409</v>
      </c>
      <c r="B7" s="123" t="b">
        <v>0</v>
      </c>
      <c r="J7" s="92"/>
      <c r="O7" s="108"/>
      <c r="P7" s="108"/>
      <c r="Q7" s="108"/>
      <c r="R7" s="108"/>
    </row>
    <row r="8" spans="1:18" x14ac:dyDescent="0.3">
      <c r="A8" s="271"/>
      <c r="B8" s="260"/>
      <c r="J8" s="92"/>
      <c r="O8" s="108"/>
      <c r="P8" s="108"/>
      <c r="Q8" s="108"/>
      <c r="R8" s="108"/>
    </row>
    <row r="9" spans="1:18" x14ac:dyDescent="0.3">
      <c r="A9" s="272" t="s">
        <v>405</v>
      </c>
      <c r="B9" s="137" t="s">
        <v>19</v>
      </c>
      <c r="H9" s="92"/>
      <c r="J9" s="92"/>
      <c r="M9" s="92"/>
      <c r="O9" s="108"/>
      <c r="P9" s="108"/>
      <c r="Q9" s="108"/>
      <c r="R9" s="108"/>
    </row>
    <row r="10" spans="1:18" ht="18.75" customHeight="1" x14ac:dyDescent="0.3">
      <c r="A10" s="273" t="s">
        <v>410</v>
      </c>
      <c r="B10" s="281" t="b">
        <v>0</v>
      </c>
      <c r="O10" s="108"/>
      <c r="P10" s="108"/>
      <c r="Q10" s="108"/>
      <c r="R10" s="108"/>
    </row>
    <row r="11" spans="1:18" ht="34.5" customHeight="1" x14ac:dyDescent="0.3">
      <c r="A11" s="274" t="s">
        <v>411</v>
      </c>
      <c r="B11" s="282" t="b">
        <v>0</v>
      </c>
      <c r="O11" s="108"/>
      <c r="P11" s="108"/>
      <c r="Q11" s="108"/>
      <c r="R11" s="108"/>
    </row>
    <row r="12" spans="1:18" ht="34.5" customHeight="1" x14ac:dyDescent="0.3">
      <c r="A12" s="274" t="s">
        <v>412</v>
      </c>
      <c r="B12" s="282" t="b">
        <v>0</v>
      </c>
      <c r="I12" s="15"/>
      <c r="K12" s="15"/>
      <c r="L12" s="15"/>
      <c r="O12" s="108"/>
      <c r="P12" s="108"/>
      <c r="Q12" s="108"/>
      <c r="R12" s="108"/>
    </row>
    <row r="13" spans="1:18" x14ac:dyDescent="0.3">
      <c r="A13" s="275"/>
      <c r="O13" s="108"/>
      <c r="P13" s="108"/>
      <c r="Q13" s="108"/>
      <c r="R13" s="108"/>
    </row>
    <row r="14" spans="1:18" ht="28.8" x14ac:dyDescent="0.3">
      <c r="A14" s="276" t="s">
        <v>413</v>
      </c>
      <c r="B14" s="137" t="s">
        <v>19</v>
      </c>
      <c r="O14" s="108"/>
    </row>
    <row r="15" spans="1:18" ht="28.8" x14ac:dyDescent="0.3">
      <c r="A15" s="277" t="s">
        <v>414</v>
      </c>
      <c r="B15" s="130" t="b">
        <v>0</v>
      </c>
      <c r="H15" s="92"/>
      <c r="O15" s="108"/>
    </row>
    <row r="16" spans="1:18" ht="28.8" x14ac:dyDescent="0.3">
      <c r="A16" s="278" t="s">
        <v>415</v>
      </c>
      <c r="B16" s="123" t="b">
        <v>0</v>
      </c>
      <c r="H16" s="92"/>
      <c r="O16" s="108"/>
    </row>
    <row r="17" spans="1:15" ht="28.8" x14ac:dyDescent="0.3">
      <c r="A17" s="278" t="s">
        <v>416</v>
      </c>
      <c r="B17" s="123" t="b">
        <v>0</v>
      </c>
      <c r="H17" s="92"/>
      <c r="O17" s="108"/>
    </row>
    <row r="18" spans="1:15" x14ac:dyDescent="0.3">
      <c r="A18" s="261"/>
      <c r="B18" s="14"/>
      <c r="J18" s="15"/>
      <c r="O18" s="1"/>
    </row>
    <row r="19" spans="1:15" x14ac:dyDescent="0.3">
      <c r="A19" s="262"/>
      <c r="B19" s="150"/>
      <c r="J19" s="15"/>
    </row>
    <row r="20" spans="1:15" x14ac:dyDescent="0.3">
      <c r="A20" s="56"/>
      <c r="B20" s="13"/>
    </row>
    <row r="21" spans="1:15" ht="37.5" customHeight="1" x14ac:dyDescent="0.3">
      <c r="A21" s="107"/>
      <c r="B21" s="162"/>
    </row>
    <row r="22" spans="1:15" x14ac:dyDescent="0.3">
      <c r="A22" s="111"/>
      <c r="B22" s="13" t="b">
        <v>0</v>
      </c>
    </row>
    <row r="23" spans="1:15" x14ac:dyDescent="0.3">
      <c r="A23" s="110"/>
      <c r="B23" s="14"/>
    </row>
    <row r="24" spans="1:15" ht="15" customHeight="1" x14ac:dyDescent="0.3">
      <c r="A24" s="107"/>
      <c r="B24" s="14"/>
      <c r="E24" s="455"/>
      <c r="F24" s="455"/>
      <c r="G24" s="455"/>
      <c r="H24" s="455"/>
      <c r="I24" s="455"/>
    </row>
    <row r="25" spans="1:15" x14ac:dyDescent="0.3">
      <c r="A25" s="109"/>
      <c r="B25" s="150"/>
      <c r="E25" s="455"/>
      <c r="F25" s="455"/>
      <c r="G25" s="455"/>
      <c r="H25" s="455"/>
      <c r="I25" s="455"/>
    </row>
    <row r="26" spans="1:15" ht="30" customHeight="1" x14ac:dyDescent="0.3">
      <c r="A26" s="2"/>
      <c r="B26" s="13"/>
      <c r="E26" s="455"/>
      <c r="F26" s="455"/>
      <c r="G26" s="455"/>
      <c r="H26" s="455"/>
      <c r="I26" s="455"/>
    </row>
    <row r="27" spans="1:15" x14ac:dyDescent="0.3">
      <c r="A27" s="56"/>
      <c r="B27" s="13" t="b">
        <v>0</v>
      </c>
      <c r="E27" s="455"/>
      <c r="F27" s="455"/>
      <c r="G27" s="455"/>
      <c r="H27" s="455"/>
      <c r="I27" s="455"/>
    </row>
    <row r="28" spans="1:15" x14ac:dyDescent="0.3">
      <c r="A28" s="107"/>
      <c r="B28" s="162" t="b">
        <v>0</v>
      </c>
      <c r="E28" s="455"/>
      <c r="F28" s="455"/>
      <c r="G28" s="455"/>
      <c r="H28" s="455"/>
      <c r="I28" s="455"/>
    </row>
    <row r="29" spans="1:15" x14ac:dyDescent="0.3">
      <c r="A29" s="105"/>
      <c r="B29" s="14" t="b">
        <v>0</v>
      </c>
      <c r="E29" s="455"/>
      <c r="F29" s="455"/>
      <c r="G29" s="455"/>
      <c r="H29" s="455"/>
      <c r="I29" s="455"/>
    </row>
    <row r="30" spans="1:15" ht="29.25" customHeight="1" x14ac:dyDescent="0.3">
      <c r="A30" s="105"/>
      <c r="B30" s="14"/>
      <c r="E30" s="455"/>
      <c r="F30" s="455"/>
      <c r="G30" s="455"/>
      <c r="H30" s="455"/>
      <c r="I30" s="455"/>
    </row>
    <row r="31" spans="1:15" x14ac:dyDescent="0.3">
      <c r="A31" s="105"/>
      <c r="B31" s="14"/>
    </row>
    <row r="32" spans="1:15" x14ac:dyDescent="0.3">
      <c r="A32" s="105"/>
      <c r="B32" s="14"/>
    </row>
    <row r="33" spans="1:2" x14ac:dyDescent="0.3">
      <c r="A33" s="106"/>
      <c r="B33" s="14"/>
    </row>
    <row r="34" spans="1:2" x14ac:dyDescent="0.3">
      <c r="A34" s="2"/>
      <c r="B34" s="11"/>
    </row>
    <row r="35" spans="1:2" x14ac:dyDescent="0.3">
      <c r="A35" s="104"/>
      <c r="B35" s="13"/>
    </row>
    <row r="36" spans="1:2" x14ac:dyDescent="0.3">
      <c r="A36" s="104"/>
      <c r="B36" s="13"/>
    </row>
    <row r="37" spans="1:2" x14ac:dyDescent="0.3">
      <c r="A37" s="2"/>
      <c r="B37" s="11"/>
    </row>
    <row r="38" spans="1:2" x14ac:dyDescent="0.3">
      <c r="A38" s="104"/>
      <c r="B38" s="13"/>
    </row>
    <row r="39" spans="1:2" x14ac:dyDescent="0.3">
      <c r="A39" s="2"/>
      <c r="B39" s="11"/>
    </row>
    <row r="40" spans="1:2" x14ac:dyDescent="0.3">
      <c r="A40" s="2"/>
      <c r="B40" s="11"/>
    </row>
  </sheetData>
  <sheetProtection sheet="1" objects="1" scenarios="1"/>
  <mergeCells count="2">
    <mergeCell ref="A1:B1"/>
    <mergeCell ref="E24:I30"/>
  </mergeCells>
  <dataValidations count="2">
    <dataValidation allowBlank="1" showErrorMessage="1" promptTitle="How often?" prompt="Select one." sqref="B22"/>
    <dataValidation allowBlank="1" showErrorMessage="1" sqref="B4:B8 B15:B17"/>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2" r:id="rId4" name="Check Box 2">
              <controlPr defaultSize="0" autoFill="0" autoLine="0" autoPict="0">
                <anchor moveWithCells="1">
                  <from>
                    <xdr:col>1</xdr:col>
                    <xdr:colOff>7620</xdr:colOff>
                    <xdr:row>3</xdr:row>
                    <xdr:rowOff>76200</xdr:rowOff>
                  </from>
                  <to>
                    <xdr:col>1</xdr:col>
                    <xdr:colOff>906780</xdr:colOff>
                    <xdr:row>3</xdr:row>
                    <xdr:rowOff>327660</xdr:rowOff>
                  </to>
                </anchor>
              </controlPr>
            </control>
          </mc:Choice>
        </mc:AlternateContent>
        <mc:AlternateContent xmlns:mc="http://schemas.openxmlformats.org/markup-compatibility/2006">
          <mc:Choice Requires="x14">
            <control shapeId="66563" r:id="rId5" name="Check Box 3">
              <controlPr defaultSize="0" autoFill="0" autoLine="0" autoPict="0">
                <anchor moveWithCells="1">
                  <from>
                    <xdr:col>1</xdr:col>
                    <xdr:colOff>7620</xdr:colOff>
                    <xdr:row>4</xdr:row>
                    <xdr:rowOff>7620</xdr:rowOff>
                  </from>
                  <to>
                    <xdr:col>1</xdr:col>
                    <xdr:colOff>906780</xdr:colOff>
                    <xdr:row>5</xdr:row>
                    <xdr:rowOff>7620</xdr:rowOff>
                  </to>
                </anchor>
              </controlPr>
            </control>
          </mc:Choice>
        </mc:AlternateContent>
        <mc:AlternateContent xmlns:mc="http://schemas.openxmlformats.org/markup-compatibility/2006">
          <mc:Choice Requires="x14">
            <control shapeId="66564" r:id="rId6" name="Check Box 4">
              <controlPr defaultSize="0" autoFill="0" autoLine="0" autoPict="0">
                <anchor moveWithCells="1">
                  <from>
                    <xdr:col>1</xdr:col>
                    <xdr:colOff>7620</xdr:colOff>
                    <xdr:row>6</xdr:row>
                    <xdr:rowOff>0</xdr:rowOff>
                  </from>
                  <to>
                    <xdr:col>1</xdr:col>
                    <xdr:colOff>906780</xdr:colOff>
                    <xdr:row>7</xdr:row>
                    <xdr:rowOff>7620</xdr:rowOff>
                  </to>
                </anchor>
              </controlPr>
            </control>
          </mc:Choice>
        </mc:AlternateContent>
        <mc:AlternateContent xmlns:mc="http://schemas.openxmlformats.org/markup-compatibility/2006">
          <mc:Choice Requires="x14">
            <control shapeId="66565" r:id="rId7" name="Check Box 5">
              <controlPr defaultSize="0" autoFill="0" autoLine="0" autoPict="0">
                <anchor moveWithCells="1">
                  <from>
                    <xdr:col>1</xdr:col>
                    <xdr:colOff>7620</xdr:colOff>
                    <xdr:row>5</xdr:row>
                    <xdr:rowOff>106680</xdr:rowOff>
                  </from>
                  <to>
                    <xdr:col>1</xdr:col>
                    <xdr:colOff>906780</xdr:colOff>
                    <xdr:row>5</xdr:row>
                    <xdr:rowOff>350520</xdr:rowOff>
                  </to>
                </anchor>
              </controlPr>
            </control>
          </mc:Choice>
        </mc:AlternateContent>
        <mc:AlternateContent xmlns:mc="http://schemas.openxmlformats.org/markup-compatibility/2006">
          <mc:Choice Requires="x14">
            <control shapeId="66566" r:id="rId8" name="Check Box 6">
              <controlPr defaultSize="0" autoFill="0" autoLine="0" autoPict="0">
                <anchor moveWithCells="1">
                  <from>
                    <xdr:col>1</xdr:col>
                    <xdr:colOff>7620</xdr:colOff>
                    <xdr:row>9</xdr:row>
                    <xdr:rowOff>0</xdr:rowOff>
                  </from>
                  <to>
                    <xdr:col>1</xdr:col>
                    <xdr:colOff>906780</xdr:colOff>
                    <xdr:row>10</xdr:row>
                    <xdr:rowOff>7620</xdr:rowOff>
                  </to>
                </anchor>
              </controlPr>
            </control>
          </mc:Choice>
        </mc:AlternateContent>
        <mc:AlternateContent xmlns:mc="http://schemas.openxmlformats.org/markup-compatibility/2006">
          <mc:Choice Requires="x14">
            <control shapeId="66567" r:id="rId9" name="Check Box 7">
              <controlPr defaultSize="0" autoFill="0" autoLine="0" autoPict="0">
                <anchor moveWithCells="1">
                  <from>
                    <xdr:col>1</xdr:col>
                    <xdr:colOff>7620</xdr:colOff>
                    <xdr:row>10</xdr:row>
                    <xdr:rowOff>99060</xdr:rowOff>
                  </from>
                  <to>
                    <xdr:col>1</xdr:col>
                    <xdr:colOff>906780</xdr:colOff>
                    <xdr:row>10</xdr:row>
                    <xdr:rowOff>342900</xdr:rowOff>
                  </to>
                </anchor>
              </controlPr>
            </control>
          </mc:Choice>
        </mc:AlternateContent>
        <mc:AlternateContent xmlns:mc="http://schemas.openxmlformats.org/markup-compatibility/2006">
          <mc:Choice Requires="x14">
            <control shapeId="66568" r:id="rId10" name="Check Box 8">
              <controlPr defaultSize="0" autoFill="0" autoLine="0" autoPict="0">
                <anchor moveWithCells="1">
                  <from>
                    <xdr:col>1</xdr:col>
                    <xdr:colOff>7620</xdr:colOff>
                    <xdr:row>11</xdr:row>
                    <xdr:rowOff>99060</xdr:rowOff>
                  </from>
                  <to>
                    <xdr:col>1</xdr:col>
                    <xdr:colOff>906780</xdr:colOff>
                    <xdr:row>11</xdr:row>
                    <xdr:rowOff>342900</xdr:rowOff>
                  </to>
                </anchor>
              </controlPr>
            </control>
          </mc:Choice>
        </mc:AlternateContent>
        <mc:AlternateContent xmlns:mc="http://schemas.openxmlformats.org/markup-compatibility/2006">
          <mc:Choice Requires="x14">
            <control shapeId="66571" r:id="rId11" name="Check Box 11">
              <controlPr defaultSize="0" autoFill="0" autoLine="0" autoPict="0">
                <anchor moveWithCells="1">
                  <from>
                    <xdr:col>1</xdr:col>
                    <xdr:colOff>7620</xdr:colOff>
                    <xdr:row>14</xdr:row>
                    <xdr:rowOff>99060</xdr:rowOff>
                  </from>
                  <to>
                    <xdr:col>1</xdr:col>
                    <xdr:colOff>906780</xdr:colOff>
                    <xdr:row>14</xdr:row>
                    <xdr:rowOff>342900</xdr:rowOff>
                  </to>
                </anchor>
              </controlPr>
            </control>
          </mc:Choice>
        </mc:AlternateContent>
        <mc:AlternateContent xmlns:mc="http://schemas.openxmlformats.org/markup-compatibility/2006">
          <mc:Choice Requires="x14">
            <control shapeId="66572" r:id="rId12" name="Check Box 12">
              <controlPr defaultSize="0" autoFill="0" autoLine="0" autoPict="0">
                <anchor moveWithCells="1">
                  <from>
                    <xdr:col>1</xdr:col>
                    <xdr:colOff>7620</xdr:colOff>
                    <xdr:row>15</xdr:row>
                    <xdr:rowOff>99060</xdr:rowOff>
                  </from>
                  <to>
                    <xdr:col>1</xdr:col>
                    <xdr:colOff>906780</xdr:colOff>
                    <xdr:row>15</xdr:row>
                    <xdr:rowOff>342900</xdr:rowOff>
                  </to>
                </anchor>
              </controlPr>
            </control>
          </mc:Choice>
        </mc:AlternateContent>
        <mc:AlternateContent xmlns:mc="http://schemas.openxmlformats.org/markup-compatibility/2006">
          <mc:Choice Requires="x14">
            <control shapeId="66573" r:id="rId13" name="Check Box 13">
              <controlPr defaultSize="0" autoFill="0" autoLine="0" autoPict="0">
                <anchor moveWithCells="1">
                  <from>
                    <xdr:col>1</xdr:col>
                    <xdr:colOff>7620</xdr:colOff>
                    <xdr:row>16</xdr:row>
                    <xdr:rowOff>99060</xdr:rowOff>
                  </from>
                  <to>
                    <xdr:col>1</xdr:col>
                    <xdr:colOff>906780</xdr:colOff>
                    <xdr:row>16</xdr:row>
                    <xdr:rowOff>342900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8"/>
  <sheetViews>
    <sheetView zoomScaleNormal="100" workbookViewId="0">
      <selection sqref="A1:F1"/>
    </sheetView>
  </sheetViews>
  <sheetFormatPr defaultColWidth="9.109375" defaultRowHeight="14.4" x14ac:dyDescent="0.3"/>
  <cols>
    <col min="1" max="1" width="2" style="2" bestFit="1" customWidth="1"/>
    <col min="2" max="2" width="18.88671875" style="2" customWidth="1"/>
    <col min="3" max="3" width="31.88671875" style="2" customWidth="1"/>
    <col min="4" max="6" width="22.109375" style="2" customWidth="1"/>
    <col min="7" max="16384" width="9.109375" style="2"/>
  </cols>
  <sheetData>
    <row r="1" spans="1:6" x14ac:dyDescent="0.3">
      <c r="A1" s="374" t="s">
        <v>0</v>
      </c>
      <c r="B1" s="375"/>
      <c r="C1" s="375"/>
      <c r="D1" s="375"/>
      <c r="E1" s="375"/>
      <c r="F1" s="380"/>
    </row>
    <row r="2" spans="1:6" ht="26.25" customHeight="1" thickBot="1" x14ac:dyDescent="0.35">
      <c r="A2" s="446" t="s">
        <v>86</v>
      </c>
      <c r="B2" s="454"/>
      <c r="C2" s="454"/>
      <c r="D2" s="454"/>
      <c r="E2" s="454"/>
      <c r="F2" s="447"/>
    </row>
    <row r="3" spans="1:6" ht="16.2" thickBot="1" x14ac:dyDescent="0.35">
      <c r="A3" s="378" t="s">
        <v>446</v>
      </c>
      <c r="B3" s="379"/>
      <c r="C3" s="379"/>
      <c r="D3" s="379"/>
      <c r="E3" s="379"/>
      <c r="F3" s="445"/>
    </row>
    <row r="4" spans="1:6" x14ac:dyDescent="0.3">
      <c r="A4" s="374" t="s">
        <v>77</v>
      </c>
      <c r="B4" s="380"/>
      <c r="C4" s="62" t="s">
        <v>78</v>
      </c>
      <c r="D4" s="448" t="s">
        <v>3</v>
      </c>
      <c r="E4" s="62" t="s">
        <v>4</v>
      </c>
      <c r="F4" s="448" t="s">
        <v>61</v>
      </c>
    </row>
    <row r="5" spans="1:6" ht="55.8" thickBot="1" x14ac:dyDescent="0.35">
      <c r="A5" s="381"/>
      <c r="B5" s="382"/>
      <c r="C5" s="62" t="s">
        <v>56</v>
      </c>
      <c r="D5" s="449"/>
      <c r="E5" s="63" t="s">
        <v>5</v>
      </c>
      <c r="F5" s="449"/>
    </row>
    <row r="6" spans="1:6" ht="152.4" thickBot="1" x14ac:dyDescent="0.35">
      <c r="A6" s="59">
        <v>1</v>
      </c>
      <c r="B6" s="258" t="s">
        <v>201</v>
      </c>
      <c r="C6" s="166" t="s">
        <v>399</v>
      </c>
      <c r="D6" s="198" t="s">
        <v>448</v>
      </c>
      <c r="E6" s="198" t="s">
        <v>449</v>
      </c>
      <c r="F6" s="197" t="s">
        <v>450</v>
      </c>
    </row>
    <row r="7" spans="1:6" ht="152.4" thickBot="1" x14ac:dyDescent="0.35">
      <c r="A7" s="59">
        <v>2</v>
      </c>
      <c r="B7" s="259" t="s">
        <v>401</v>
      </c>
      <c r="C7" s="60" t="s">
        <v>402</v>
      </c>
      <c r="D7" s="198" t="s">
        <v>452</v>
      </c>
      <c r="E7" s="198" t="s">
        <v>451</v>
      </c>
      <c r="F7" s="197" t="s">
        <v>400</v>
      </c>
    </row>
    <row r="8" spans="1:6" ht="166.2" thickBot="1" x14ac:dyDescent="0.35">
      <c r="A8" s="59">
        <v>3</v>
      </c>
      <c r="B8" s="50" t="s">
        <v>203</v>
      </c>
      <c r="C8" s="198" t="s">
        <v>403</v>
      </c>
      <c r="D8" s="198" t="s">
        <v>452</v>
      </c>
      <c r="E8" s="198" t="s">
        <v>453</v>
      </c>
      <c r="F8" s="197" t="s">
        <v>400</v>
      </c>
    </row>
  </sheetData>
  <sheetProtection sheet="1" objects="1" scenarios="1"/>
  <mergeCells count="6">
    <mergeCell ref="A1:F1"/>
    <mergeCell ref="A2:F2"/>
    <mergeCell ref="A3:F3"/>
    <mergeCell ref="A4:B5"/>
    <mergeCell ref="D4:D5"/>
    <mergeCell ref="F4:F5"/>
  </mergeCell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35432698-3026-4DFF-B4BC-1D2E8B7518B8}">
            <xm:f>'Teacher-Student Relationship SA'!J3=1</xm:f>
            <x14:dxf>
              <fill>
                <patternFill>
                  <bgColor theme="8" tint="0.59996337778862885"/>
                </patternFill>
              </fill>
            </x14:dxf>
          </x14:cfRule>
          <xm:sqref>C6:F8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39539"/>
  </sheetPr>
  <dimension ref="A1:T19"/>
  <sheetViews>
    <sheetView zoomScaleNormal="100" workbookViewId="0">
      <selection sqref="A1:D1"/>
    </sheetView>
  </sheetViews>
  <sheetFormatPr defaultColWidth="9.109375" defaultRowHeight="14.4" x14ac:dyDescent="0.3"/>
  <cols>
    <col min="1" max="1" width="25.109375" style="15" customWidth="1"/>
    <col min="2" max="2" width="16.44140625" style="15" customWidth="1"/>
    <col min="3" max="3" width="16.6640625" style="15" customWidth="1"/>
    <col min="4" max="4" width="28.44140625" style="15" customWidth="1"/>
    <col min="5" max="5" width="9.109375" style="15"/>
    <col min="6" max="7" width="9.109375" style="15" customWidth="1"/>
    <col min="8" max="8" width="15.6640625" style="58" customWidth="1"/>
    <col min="9" max="9" width="6.6640625" style="233" customWidth="1"/>
    <col min="10" max="15" width="9.109375" style="233" customWidth="1"/>
    <col min="16" max="16" width="9.109375" style="233" hidden="1" customWidth="1"/>
    <col min="17" max="20" width="9.109375" style="15" hidden="1" customWidth="1"/>
    <col min="21" max="16384" width="9.109375" style="15"/>
  </cols>
  <sheetData>
    <row r="1" spans="1:20" ht="18.600000000000001" thickBot="1" x14ac:dyDescent="0.4">
      <c r="A1" s="338" t="s">
        <v>427</v>
      </c>
      <c r="B1" s="339"/>
      <c r="C1" s="339"/>
      <c r="D1" s="340"/>
      <c r="P1" s="233" t="s">
        <v>42</v>
      </c>
    </row>
    <row r="2" spans="1:20" x14ac:dyDescent="0.3">
      <c r="A2" s="2"/>
      <c r="B2" s="2"/>
      <c r="C2" s="2"/>
      <c r="D2" s="2"/>
      <c r="Q2" s="233" t="s">
        <v>33</v>
      </c>
      <c r="R2" s="233" t="s">
        <v>34</v>
      </c>
      <c r="S2" s="233" t="s">
        <v>35</v>
      </c>
      <c r="T2" s="233" t="s">
        <v>36</v>
      </c>
    </row>
    <row r="3" spans="1:20" ht="33" customHeight="1" x14ac:dyDescent="0.3">
      <c r="A3" s="451" t="s">
        <v>421</v>
      </c>
      <c r="B3" s="451"/>
      <c r="C3" s="451"/>
      <c r="D3" s="137" t="s">
        <v>19</v>
      </c>
      <c r="P3" s="233">
        <v>1</v>
      </c>
      <c r="Q3" s="233">
        <f>IF(COUNTIF(D4:D11,TRUE)=5,1,0)</f>
        <v>0</v>
      </c>
      <c r="R3" s="308">
        <f>IF(COUNTIF(D4:D11,TRUE)=4,1,0)</f>
        <v>0</v>
      </c>
      <c r="S3" s="308">
        <f>IF(COUNTIF(D4:D11,TRUE)=3,1,0)</f>
        <v>0</v>
      </c>
      <c r="T3" s="308">
        <f>IF(COUNTIF(D4:D10,TRUE)&lt;3,1,0)</f>
        <v>1</v>
      </c>
    </row>
    <row r="4" spans="1:20" ht="39" customHeight="1" x14ac:dyDescent="0.3">
      <c r="A4" s="456" t="s">
        <v>422</v>
      </c>
      <c r="B4" s="456"/>
      <c r="C4" s="456"/>
      <c r="D4" s="138" t="b">
        <v>0</v>
      </c>
      <c r="Q4" s="233"/>
      <c r="R4" s="233"/>
      <c r="S4" s="233"/>
      <c r="T4" s="233"/>
    </row>
    <row r="5" spans="1:20" ht="33" customHeight="1" x14ac:dyDescent="0.3">
      <c r="A5" s="457" t="s">
        <v>423</v>
      </c>
      <c r="B5" s="457"/>
      <c r="C5" s="457"/>
      <c r="D5" s="123" t="b">
        <v>0</v>
      </c>
      <c r="Q5" s="233"/>
      <c r="R5" s="233"/>
      <c r="S5" s="233"/>
      <c r="T5" s="233"/>
    </row>
    <row r="6" spans="1:20" x14ac:dyDescent="0.3">
      <c r="A6" s="56"/>
      <c r="B6" s="56"/>
      <c r="C6" s="56"/>
      <c r="D6" s="13"/>
      <c r="Q6" s="233"/>
      <c r="R6" s="233"/>
      <c r="S6" s="233"/>
      <c r="T6" s="233"/>
    </row>
    <row r="7" spans="1:20" ht="32.25" customHeight="1" x14ac:dyDescent="0.3">
      <c r="A7" s="451" t="s">
        <v>424</v>
      </c>
      <c r="B7" s="451"/>
      <c r="C7" s="451" t="b">
        <v>1</v>
      </c>
      <c r="D7" s="137" t="s">
        <v>19</v>
      </c>
      <c r="Q7" s="233"/>
      <c r="R7" s="233"/>
      <c r="S7" s="233"/>
      <c r="T7" s="233"/>
    </row>
    <row r="8" spans="1:20" ht="36" customHeight="1" x14ac:dyDescent="0.3">
      <c r="A8" s="456" t="s">
        <v>425</v>
      </c>
      <c r="B8" s="456"/>
      <c r="C8" s="456"/>
      <c r="D8" s="138" t="b">
        <v>0</v>
      </c>
      <c r="Q8" s="233"/>
      <c r="R8" s="233"/>
      <c r="S8" s="233"/>
      <c r="T8" s="233"/>
    </row>
    <row r="9" spans="1:20" ht="37.5" customHeight="1" x14ac:dyDescent="0.3">
      <c r="A9" s="399" t="s">
        <v>426</v>
      </c>
      <c r="B9" s="399"/>
      <c r="C9" s="399"/>
      <c r="D9" s="142" t="b">
        <v>0</v>
      </c>
      <c r="Q9" s="233"/>
      <c r="R9" s="233"/>
      <c r="S9" s="233"/>
      <c r="T9" s="233"/>
    </row>
    <row r="10" spans="1:20" ht="54" customHeight="1" x14ac:dyDescent="0.3">
      <c r="A10" s="399" t="s">
        <v>428</v>
      </c>
      <c r="B10" s="399"/>
      <c r="C10" s="399"/>
      <c r="D10" s="123" t="b">
        <v>0</v>
      </c>
      <c r="J10" s="92"/>
      <c r="O10" s="92"/>
      <c r="Q10" s="233"/>
      <c r="R10" s="233"/>
      <c r="S10" s="233"/>
      <c r="T10" s="233"/>
    </row>
    <row r="11" spans="1:20" x14ac:dyDescent="0.3">
      <c r="A11" s="266"/>
      <c r="B11" s="266"/>
      <c r="C11" s="266"/>
      <c r="D11" s="14"/>
      <c r="J11" s="92"/>
      <c r="O11" s="92"/>
      <c r="Q11" s="233"/>
      <c r="R11" s="233"/>
      <c r="S11" s="233"/>
      <c r="T11" s="233"/>
    </row>
    <row r="12" spans="1:20" s="233" customFormat="1" x14ac:dyDescent="0.3">
      <c r="A12" s="401"/>
      <c r="B12" s="401"/>
      <c r="C12" s="401"/>
      <c r="D12" s="14"/>
      <c r="E12" s="15"/>
      <c r="F12" s="15"/>
      <c r="G12" s="15"/>
      <c r="H12" s="58"/>
      <c r="Q12" s="15"/>
      <c r="R12" s="15"/>
      <c r="S12" s="15"/>
      <c r="T12" s="15"/>
    </row>
    <row r="13" spans="1:20" s="233" customFormat="1" x14ac:dyDescent="0.3">
      <c r="A13" s="2"/>
      <c r="B13" s="2"/>
      <c r="C13" s="2"/>
      <c r="D13" s="11"/>
      <c r="E13" s="15"/>
      <c r="F13" s="15"/>
      <c r="G13" s="15"/>
      <c r="H13" s="58"/>
      <c r="Q13" s="15"/>
      <c r="R13" s="15"/>
      <c r="S13" s="15"/>
      <c r="T13" s="15"/>
    </row>
    <row r="14" spans="1:20" s="233" customFormat="1" x14ac:dyDescent="0.3">
      <c r="A14" s="417"/>
      <c r="B14" s="417"/>
      <c r="C14" s="417"/>
      <c r="D14" s="13"/>
      <c r="E14" s="15"/>
      <c r="F14" s="15"/>
      <c r="G14" s="15"/>
      <c r="H14" s="58"/>
      <c r="Q14" s="15"/>
      <c r="R14" s="15"/>
      <c r="S14" s="15"/>
      <c r="T14" s="15"/>
    </row>
    <row r="15" spans="1:20" s="233" customFormat="1" ht="29.25" customHeight="1" x14ac:dyDescent="0.3">
      <c r="A15" s="232"/>
      <c r="B15" s="232"/>
      <c r="C15" s="232"/>
      <c r="D15" s="13"/>
      <c r="E15" s="15"/>
      <c r="F15" s="15"/>
      <c r="G15" s="15"/>
      <c r="H15" s="58"/>
      <c r="Q15" s="15"/>
      <c r="R15" s="15"/>
      <c r="S15" s="15"/>
      <c r="T15" s="15"/>
    </row>
    <row r="16" spans="1:20" s="233" customFormat="1" x14ac:dyDescent="0.3">
      <c r="A16" s="2"/>
      <c r="B16" s="2"/>
      <c r="C16" s="2"/>
      <c r="D16" s="11"/>
      <c r="E16" s="15"/>
      <c r="F16" s="15"/>
      <c r="G16" s="15"/>
      <c r="H16" s="58"/>
      <c r="Q16" s="15"/>
      <c r="R16" s="15"/>
      <c r="S16" s="15"/>
      <c r="T16" s="15"/>
    </row>
    <row r="17" spans="1:4" x14ac:dyDescent="0.3">
      <c r="A17" s="417"/>
      <c r="B17" s="417"/>
      <c r="C17" s="417"/>
      <c r="D17" s="13"/>
    </row>
    <row r="18" spans="1:4" x14ac:dyDescent="0.3">
      <c r="A18" s="2"/>
      <c r="B18" s="2"/>
      <c r="C18" s="2"/>
      <c r="D18" s="11"/>
    </row>
    <row r="19" spans="1:4" x14ac:dyDescent="0.3">
      <c r="A19" s="2"/>
      <c r="B19" s="2"/>
      <c r="C19" s="2"/>
      <c r="D19" s="11"/>
    </row>
  </sheetData>
  <sheetProtection sheet="1" objects="1" scenarios="1"/>
  <mergeCells count="11">
    <mergeCell ref="A1:D1"/>
    <mergeCell ref="A3:C3"/>
    <mergeCell ref="A4:C4"/>
    <mergeCell ref="A5:C5"/>
    <mergeCell ref="A7:C7"/>
    <mergeCell ref="A12:C12"/>
    <mergeCell ref="A14:C14"/>
    <mergeCell ref="A17:C17"/>
    <mergeCell ref="A8:C8"/>
    <mergeCell ref="A9:C9"/>
    <mergeCell ref="A10:C10"/>
  </mergeCells>
  <dataValidations count="1">
    <dataValidation allowBlank="1" showErrorMessage="1" promptTitle="How often?" prompt="Select one." sqref="D6"/>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3</xdr:col>
                    <xdr:colOff>45720</xdr:colOff>
                    <xdr:row>6</xdr:row>
                    <xdr:rowOff>403860</xdr:rowOff>
                  </from>
                  <to>
                    <xdr:col>3</xdr:col>
                    <xdr:colOff>579120</xdr:colOff>
                    <xdr:row>7</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3</xdr:col>
                    <xdr:colOff>45720</xdr:colOff>
                    <xdr:row>9</xdr:row>
                    <xdr:rowOff>236220</xdr:rowOff>
                  </from>
                  <to>
                    <xdr:col>3</xdr:col>
                    <xdr:colOff>541020</xdr:colOff>
                    <xdr:row>9</xdr:row>
                    <xdr:rowOff>441960</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3</xdr:col>
                    <xdr:colOff>45720</xdr:colOff>
                    <xdr:row>3</xdr:row>
                    <xdr:rowOff>22860</xdr:rowOff>
                  </from>
                  <to>
                    <xdr:col>3</xdr:col>
                    <xdr:colOff>579120</xdr:colOff>
                    <xdr:row>3</xdr:row>
                    <xdr:rowOff>190500</xdr:rowOff>
                  </to>
                </anchor>
              </controlPr>
            </control>
          </mc:Choice>
        </mc:AlternateContent>
        <mc:AlternateContent xmlns:mc="http://schemas.openxmlformats.org/markup-compatibility/2006">
          <mc:Choice Requires="x14">
            <control shapeId="70661" r:id="rId7" name="Check Box 5">
              <controlPr defaultSize="0" autoFill="0" autoLine="0" autoPict="0">
                <anchor moveWithCells="1">
                  <from>
                    <xdr:col>3</xdr:col>
                    <xdr:colOff>45720</xdr:colOff>
                    <xdr:row>4</xdr:row>
                    <xdr:rowOff>99060</xdr:rowOff>
                  </from>
                  <to>
                    <xdr:col>3</xdr:col>
                    <xdr:colOff>541020</xdr:colOff>
                    <xdr:row>4</xdr:row>
                    <xdr:rowOff>312420</xdr:rowOff>
                  </to>
                </anchor>
              </controlPr>
            </control>
          </mc:Choice>
        </mc:AlternateContent>
        <mc:AlternateContent xmlns:mc="http://schemas.openxmlformats.org/markup-compatibility/2006">
          <mc:Choice Requires="x14">
            <control shapeId="70662" r:id="rId8" name="Check Box 6">
              <controlPr defaultSize="0" autoFill="0" autoLine="0" autoPict="0">
                <anchor moveWithCells="1">
                  <from>
                    <xdr:col>3</xdr:col>
                    <xdr:colOff>45720</xdr:colOff>
                    <xdr:row>8</xdr:row>
                    <xdr:rowOff>106680</xdr:rowOff>
                  </from>
                  <to>
                    <xdr:col>3</xdr:col>
                    <xdr:colOff>944880</xdr:colOff>
                    <xdr:row>8</xdr:row>
                    <xdr:rowOff>373380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39539"/>
  </sheetPr>
  <dimension ref="A1:F6"/>
  <sheetViews>
    <sheetView zoomScaleNormal="100" workbookViewId="0">
      <selection sqref="A1:F1"/>
    </sheetView>
  </sheetViews>
  <sheetFormatPr defaultColWidth="9.109375" defaultRowHeight="14.4" x14ac:dyDescent="0.3"/>
  <cols>
    <col min="1" max="1" width="5.109375" style="2" customWidth="1"/>
    <col min="2" max="2" width="13.88671875" style="2" customWidth="1"/>
    <col min="3" max="3" width="40" style="2" customWidth="1"/>
    <col min="4" max="6" width="17.33203125" style="2" customWidth="1"/>
    <col min="7" max="16384" width="9.109375" style="2"/>
  </cols>
  <sheetData>
    <row r="1" spans="1:6" x14ac:dyDescent="0.3">
      <c r="A1" s="374" t="s">
        <v>0</v>
      </c>
      <c r="B1" s="375"/>
      <c r="C1" s="375"/>
      <c r="D1" s="375"/>
      <c r="E1" s="375"/>
      <c r="F1" s="380"/>
    </row>
    <row r="2" spans="1:6" ht="31.5" customHeight="1" thickBot="1" x14ac:dyDescent="0.35">
      <c r="A2" s="446" t="s">
        <v>86</v>
      </c>
      <c r="B2" s="454"/>
      <c r="C2" s="454"/>
      <c r="D2" s="454"/>
      <c r="E2" s="454"/>
      <c r="F2" s="447"/>
    </row>
    <row r="3" spans="1:6" ht="16.2" thickBot="1" x14ac:dyDescent="0.35">
      <c r="A3" s="378" t="s">
        <v>437</v>
      </c>
      <c r="B3" s="379"/>
      <c r="C3" s="379"/>
      <c r="D3" s="379"/>
      <c r="E3" s="379"/>
      <c r="F3" s="445"/>
    </row>
    <row r="4" spans="1:6" ht="19.5" customHeight="1" x14ac:dyDescent="0.3">
      <c r="A4" s="374" t="s">
        <v>77</v>
      </c>
      <c r="B4" s="380"/>
      <c r="C4" s="458" t="s">
        <v>420</v>
      </c>
      <c r="D4" s="448" t="s">
        <v>3</v>
      </c>
      <c r="E4" s="62" t="s">
        <v>4</v>
      </c>
      <c r="F4" s="448" t="s">
        <v>61</v>
      </c>
    </row>
    <row r="5" spans="1:6" ht="69.599999999999994" thickBot="1" x14ac:dyDescent="0.35">
      <c r="A5" s="381"/>
      <c r="B5" s="382"/>
      <c r="C5" s="459"/>
      <c r="D5" s="449"/>
      <c r="E5" s="63" t="s">
        <v>5</v>
      </c>
      <c r="F5" s="449"/>
    </row>
    <row r="6" spans="1:6" ht="345.6" thickBot="1" x14ac:dyDescent="0.35">
      <c r="A6" s="59">
        <v>1</v>
      </c>
      <c r="B6" s="263" t="s">
        <v>441</v>
      </c>
      <c r="C6" s="264" t="s">
        <v>442</v>
      </c>
      <c r="D6" s="263" t="s">
        <v>438</v>
      </c>
      <c r="E6" s="263" t="s">
        <v>439</v>
      </c>
      <c r="F6" s="265" t="s">
        <v>440</v>
      </c>
    </row>
  </sheetData>
  <sheetProtection sheet="1" objects="1" scenarios="1"/>
  <mergeCells count="7">
    <mergeCell ref="A1:F1"/>
    <mergeCell ref="A2:F2"/>
    <mergeCell ref="A3:F3"/>
    <mergeCell ref="A4:B5"/>
    <mergeCell ref="D4:D5"/>
    <mergeCell ref="F4:F5"/>
    <mergeCell ref="C4:C5"/>
  </mergeCell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42DA4417-B613-464E-94F8-C55AE009E07A}">
            <xm:f>'Metacognition SA'!Q3=1</xm:f>
            <x14:dxf>
              <fill>
                <patternFill>
                  <bgColor theme="8" tint="0.59996337778862885"/>
                </patternFill>
              </fill>
            </x14:dxf>
          </x14:cfRule>
          <xm:sqref>C6:F6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8"/>
  <sheetViews>
    <sheetView zoomScaleNormal="100" workbookViewId="0"/>
  </sheetViews>
  <sheetFormatPr defaultColWidth="9.109375" defaultRowHeight="14.4" x14ac:dyDescent="0.3"/>
  <cols>
    <col min="1" max="1" width="3.88671875" style="2" customWidth="1"/>
    <col min="2" max="2" width="24" style="2" customWidth="1"/>
    <col min="3" max="4" width="9.109375" style="2"/>
    <col min="5" max="5" width="11.6640625" style="2" customWidth="1"/>
    <col min="6" max="9" width="14.5546875" style="2" customWidth="1"/>
    <col min="10" max="10" width="9.109375" style="2" customWidth="1"/>
    <col min="11" max="16384" width="9.109375" style="2"/>
  </cols>
  <sheetData>
    <row r="1" spans="1:10" x14ac:dyDescent="0.3">
      <c r="B1" s="6"/>
      <c r="C1" s="6"/>
      <c r="D1" s="6"/>
      <c r="E1" s="6"/>
      <c r="F1" s="6"/>
      <c r="G1" s="6"/>
      <c r="H1" s="6"/>
      <c r="I1" s="6"/>
      <c r="J1" s="6"/>
    </row>
    <row r="2" spans="1:10" ht="40.5" customHeight="1" thickBot="1" x14ac:dyDescent="0.35">
      <c r="B2" s="6"/>
      <c r="C2" s="6"/>
      <c r="D2" s="6"/>
      <c r="E2" s="6"/>
      <c r="F2" s="8" t="s">
        <v>8</v>
      </c>
      <c r="G2" s="22" t="s">
        <v>3</v>
      </c>
      <c r="H2" s="22" t="s">
        <v>4</v>
      </c>
      <c r="I2" s="22" t="s">
        <v>210</v>
      </c>
      <c r="J2" s="6"/>
    </row>
    <row r="3" spans="1:10" ht="15" customHeight="1" x14ac:dyDescent="0.35">
      <c r="B3" s="322" t="s">
        <v>30</v>
      </c>
      <c r="C3" s="322"/>
      <c r="D3" s="322"/>
      <c r="E3" s="322"/>
      <c r="F3" s="6"/>
      <c r="G3" s="6"/>
      <c r="H3" s="6"/>
      <c r="I3" s="6"/>
      <c r="J3" s="6"/>
    </row>
    <row r="4" spans="1:10" ht="45.75" customHeight="1" thickBot="1" x14ac:dyDescent="0.35">
      <c r="A4" s="326" t="s">
        <v>2</v>
      </c>
      <c r="B4" s="323" t="s">
        <v>341</v>
      </c>
      <c r="C4" s="323"/>
      <c r="D4" s="323"/>
      <c r="E4" s="323"/>
      <c r="F4" s="7">
        <f>'CT SA'!K7</f>
        <v>0</v>
      </c>
      <c r="G4" s="7">
        <f>'CT SA'!L7</f>
        <v>0</v>
      </c>
      <c r="H4" s="7">
        <f>'CT SA'!M7</f>
        <v>0</v>
      </c>
      <c r="I4" s="7">
        <f>'CT SA'!N7</f>
        <v>1</v>
      </c>
      <c r="J4" s="6"/>
    </row>
    <row r="5" spans="1:10" ht="44.25" customHeight="1" thickBot="1" x14ac:dyDescent="0.35">
      <c r="A5" s="326"/>
      <c r="B5" s="323" t="s">
        <v>342</v>
      </c>
      <c r="C5" s="323"/>
      <c r="D5" s="323"/>
      <c r="E5" s="323"/>
      <c r="F5" s="7">
        <f>'CT SA'!K8</f>
        <v>0</v>
      </c>
      <c r="G5" s="7">
        <f>'CT SA'!L8</f>
        <v>0</v>
      </c>
      <c r="H5" s="7">
        <f>'CT SA'!M8</f>
        <v>0</v>
      </c>
      <c r="I5" s="7">
        <f>'CT SA'!N8</f>
        <v>1</v>
      </c>
      <c r="J5" s="6"/>
    </row>
    <row r="6" spans="1:10" ht="39.75" customHeight="1" thickBot="1" x14ac:dyDescent="0.35">
      <c r="A6" s="326"/>
      <c r="B6" s="323" t="s">
        <v>343</v>
      </c>
      <c r="C6" s="323"/>
      <c r="D6" s="323"/>
      <c r="E6" s="323"/>
      <c r="F6" s="7">
        <f>'CT SA'!K9</f>
        <v>0</v>
      </c>
      <c r="G6" s="7">
        <f>'CT SA'!L9</f>
        <v>0</v>
      </c>
      <c r="H6" s="7">
        <f>'CT SA'!M9</f>
        <v>0</v>
      </c>
      <c r="I6" s="7">
        <f>'CT SA'!N9</f>
        <v>1</v>
      </c>
      <c r="J6" s="6"/>
    </row>
    <row r="7" spans="1:10" ht="8.25" customHeight="1" x14ac:dyDescent="0.3">
      <c r="A7" s="64"/>
      <c r="B7" s="321"/>
      <c r="C7" s="321"/>
      <c r="D7" s="321"/>
      <c r="E7" s="321"/>
      <c r="F7" s="321"/>
      <c r="G7" s="321"/>
      <c r="H7" s="321"/>
      <c r="I7" s="321"/>
    </row>
    <row r="8" spans="1:10" ht="18" x14ac:dyDescent="0.35">
      <c r="B8" s="322" t="s">
        <v>139</v>
      </c>
      <c r="C8" s="322"/>
      <c r="D8" s="322"/>
      <c r="E8" s="322"/>
    </row>
    <row r="9" spans="1:10" ht="36.75" customHeight="1" thickBot="1" x14ac:dyDescent="0.35">
      <c r="A9" s="324" t="s">
        <v>2</v>
      </c>
      <c r="B9" s="323" t="s">
        <v>288</v>
      </c>
      <c r="C9" s="323"/>
      <c r="D9" s="323"/>
      <c r="E9" s="323"/>
      <c r="F9" s="7">
        <f>'DBDM SA'!H12</f>
        <v>0</v>
      </c>
      <c r="G9" s="7">
        <f>'DBDM SA'!I12</f>
        <v>0</v>
      </c>
      <c r="H9" s="7">
        <f>'DBDM SA'!J12</f>
        <v>0</v>
      </c>
      <c r="I9" s="7">
        <f>'DBDM SA'!K12</f>
        <v>0</v>
      </c>
    </row>
    <row r="10" spans="1:10" ht="17.25" customHeight="1" thickBot="1" x14ac:dyDescent="0.35">
      <c r="A10" s="324"/>
      <c r="B10" s="323" t="s">
        <v>344</v>
      </c>
      <c r="C10" s="323"/>
      <c r="D10" s="323"/>
      <c r="E10" s="323"/>
      <c r="F10" s="7">
        <f>'DBDM SA'!H13</f>
        <v>0</v>
      </c>
      <c r="G10" s="7">
        <f>'DBDM SA'!I13</f>
        <v>0</v>
      </c>
      <c r="H10" s="7">
        <f>'DBDM SA'!J13</f>
        <v>0</v>
      </c>
      <c r="I10" s="7">
        <f>'DBDM SA'!K13</f>
        <v>1</v>
      </c>
    </row>
    <row r="11" spans="1:10" ht="36.75" customHeight="1" thickBot="1" x14ac:dyDescent="0.35">
      <c r="A11" s="324"/>
      <c r="B11" s="323" t="s">
        <v>345</v>
      </c>
      <c r="C11" s="323"/>
      <c r="D11" s="323"/>
      <c r="E11" s="323"/>
      <c r="F11" s="7">
        <f>'DBDM SA'!H14</f>
        <v>0</v>
      </c>
      <c r="G11" s="7">
        <f>'DBDM SA'!I14</f>
        <v>0</v>
      </c>
      <c r="H11" s="7">
        <f>'DBDM SA'!J14</f>
        <v>0</v>
      </c>
      <c r="I11" s="7">
        <f>'DBDM SA'!K14</f>
        <v>1</v>
      </c>
    </row>
    <row r="12" spans="1:10" ht="36.75" customHeight="1" thickBot="1" x14ac:dyDescent="0.35">
      <c r="A12" s="324"/>
      <c r="B12" s="323" t="s">
        <v>346</v>
      </c>
      <c r="C12" s="323"/>
      <c r="D12" s="323"/>
      <c r="E12" s="323"/>
      <c r="F12" s="7">
        <f>'DBDM SA'!H15</f>
        <v>0</v>
      </c>
      <c r="G12" s="7">
        <f>'DBDM SA'!I15</f>
        <v>0</v>
      </c>
      <c r="H12" s="7">
        <f>'DBDM SA'!J15</f>
        <v>0</v>
      </c>
      <c r="I12" s="7">
        <f>'DBDM SA'!K15</f>
        <v>1</v>
      </c>
    </row>
    <row r="13" spans="1:10" ht="36.75" customHeight="1" thickBot="1" x14ac:dyDescent="0.35">
      <c r="A13" s="324"/>
      <c r="B13" s="323" t="s">
        <v>289</v>
      </c>
      <c r="C13" s="323"/>
      <c r="D13" s="323"/>
      <c r="E13" s="323"/>
      <c r="F13" s="7">
        <f>'DBDM SA'!H16</f>
        <v>0</v>
      </c>
      <c r="G13" s="7">
        <f>'DBDM SA'!I16</f>
        <v>0</v>
      </c>
      <c r="H13" s="7">
        <f>'DBDM SA'!J16</f>
        <v>0</v>
      </c>
      <c r="I13" s="7">
        <f>'DBDM SA'!K16</f>
        <v>1</v>
      </c>
    </row>
    <row r="14" spans="1:10" ht="36.75" customHeight="1" thickBot="1" x14ac:dyDescent="0.35">
      <c r="A14" s="324"/>
      <c r="B14" s="323" t="s">
        <v>290</v>
      </c>
      <c r="C14" s="323"/>
      <c r="D14" s="323"/>
      <c r="E14" s="323"/>
      <c r="F14" s="7">
        <f>'DBDM SA'!H17</f>
        <v>0</v>
      </c>
      <c r="G14" s="7">
        <f>'DBDM SA'!I17</f>
        <v>0</v>
      </c>
      <c r="H14" s="7">
        <f>'DBDM SA'!J17</f>
        <v>0</v>
      </c>
      <c r="I14" s="7">
        <f>'DBDM SA'!K17</f>
        <v>1</v>
      </c>
    </row>
    <row r="15" spans="1:10" ht="8.25" customHeight="1" x14ac:dyDescent="0.3">
      <c r="A15" s="79"/>
      <c r="B15" s="321"/>
      <c r="C15" s="321"/>
      <c r="D15" s="321"/>
      <c r="E15" s="321"/>
      <c r="F15" s="321"/>
      <c r="G15" s="321"/>
      <c r="H15" s="321"/>
      <c r="I15" s="321"/>
      <c r="J15" s="6"/>
    </row>
    <row r="16" spans="1:10" ht="18" x14ac:dyDescent="0.35">
      <c r="B16" s="322" t="s">
        <v>60</v>
      </c>
      <c r="C16" s="322"/>
      <c r="D16" s="322"/>
      <c r="E16" s="322"/>
      <c r="F16" s="5"/>
      <c r="G16" s="5"/>
      <c r="H16" s="5"/>
      <c r="I16" s="5"/>
      <c r="J16" s="6"/>
    </row>
    <row r="17" spans="1:10" ht="37.5" customHeight="1" thickBot="1" x14ac:dyDescent="0.35">
      <c r="A17" s="324" t="s">
        <v>2</v>
      </c>
      <c r="B17" s="323" t="s">
        <v>274</v>
      </c>
      <c r="C17" s="323"/>
      <c r="D17" s="323"/>
      <c r="E17" s="323"/>
      <c r="F17" s="7">
        <f>'CFA SA'!I3</f>
        <v>0</v>
      </c>
      <c r="G17" s="7">
        <f>'CFA SA'!J3</f>
        <v>0</v>
      </c>
      <c r="H17" s="7">
        <f>'CFA SA'!K3</f>
        <v>0</v>
      </c>
      <c r="I17" s="7">
        <f>'CFA SA'!L3</f>
        <v>1</v>
      </c>
      <c r="J17" s="6"/>
    </row>
    <row r="18" spans="1:10" ht="37.5" customHeight="1" thickBot="1" x14ac:dyDescent="0.35">
      <c r="A18" s="324"/>
      <c r="B18" s="323" t="s">
        <v>62</v>
      </c>
      <c r="C18" s="323"/>
      <c r="D18" s="323"/>
      <c r="E18" s="323"/>
      <c r="F18" s="7">
        <f>'CFA SA'!I4</f>
        <v>0</v>
      </c>
      <c r="G18" s="7">
        <f>'CFA SA'!J4</f>
        <v>0</v>
      </c>
      <c r="H18" s="7">
        <f>'CFA SA'!K4</f>
        <v>0</v>
      </c>
      <c r="I18" s="7">
        <f>'CFA SA'!L4</f>
        <v>1</v>
      </c>
      <c r="J18" s="5"/>
    </row>
    <row r="19" spans="1:10" ht="37.5" customHeight="1" thickBot="1" x14ac:dyDescent="0.35">
      <c r="A19" s="324"/>
      <c r="B19" s="323" t="s">
        <v>273</v>
      </c>
      <c r="C19" s="323"/>
      <c r="D19" s="323"/>
      <c r="E19" s="323"/>
      <c r="F19" s="7">
        <f>'CFA SA'!I5</f>
        <v>0</v>
      </c>
      <c r="G19" s="7">
        <f>'CFA SA'!J5</f>
        <v>0</v>
      </c>
      <c r="H19" s="7">
        <f>'CFA SA'!K5</f>
        <v>0</v>
      </c>
      <c r="I19" s="7">
        <f>'CFA SA'!L5</f>
        <v>1</v>
      </c>
      <c r="J19" s="5"/>
    </row>
    <row r="20" spans="1:10" ht="19.5" customHeight="1" thickBot="1" x14ac:dyDescent="0.35">
      <c r="A20" s="324"/>
      <c r="B20" s="323" t="s">
        <v>64</v>
      </c>
      <c r="C20" s="323"/>
      <c r="D20" s="323"/>
      <c r="E20" s="323"/>
      <c r="F20" s="7">
        <f>'CFA SA'!I6</f>
        <v>0</v>
      </c>
      <c r="G20" s="7">
        <f>'CFA SA'!J6</f>
        <v>0</v>
      </c>
      <c r="H20" s="7">
        <f>'CFA SA'!K6</f>
        <v>0</v>
      </c>
      <c r="I20" s="7">
        <f>'CFA SA'!L6</f>
        <v>1</v>
      </c>
      <c r="J20" s="5"/>
    </row>
    <row r="21" spans="1:10" ht="8.25" customHeight="1" x14ac:dyDescent="0.3">
      <c r="A21" s="64"/>
      <c r="B21" s="321"/>
      <c r="C21" s="321"/>
      <c r="D21" s="321"/>
      <c r="E21" s="321"/>
      <c r="F21" s="321"/>
      <c r="G21" s="321"/>
      <c r="H21" s="321"/>
      <c r="I21" s="321"/>
    </row>
    <row r="22" spans="1:10" ht="18" x14ac:dyDescent="0.35">
      <c r="B22" s="322" t="s">
        <v>83</v>
      </c>
      <c r="C22" s="322"/>
      <c r="D22" s="322"/>
      <c r="E22" s="322"/>
      <c r="F22" s="5"/>
      <c r="G22" s="5"/>
      <c r="H22" s="5"/>
      <c r="I22" s="5"/>
    </row>
    <row r="23" spans="1:10" ht="38.25" customHeight="1" thickBot="1" x14ac:dyDescent="0.35">
      <c r="A23" s="324" t="s">
        <v>2</v>
      </c>
      <c r="B23" s="323" t="s">
        <v>85</v>
      </c>
      <c r="C23" s="323"/>
      <c r="D23" s="323"/>
      <c r="E23" s="323"/>
      <c r="F23" s="7">
        <f>'Developing ACL SA'!Q3</f>
        <v>0</v>
      </c>
      <c r="G23" s="7">
        <f>'Developing ACL SA'!R3</f>
        <v>0</v>
      </c>
      <c r="H23" s="7">
        <f>'Developing ACL SA'!S3</f>
        <v>0</v>
      </c>
      <c r="I23" s="7">
        <f>'Developing ACL SA'!T3</f>
        <v>1</v>
      </c>
    </row>
    <row r="24" spans="1:10" ht="38.25" customHeight="1" thickBot="1" x14ac:dyDescent="0.35">
      <c r="A24" s="324"/>
      <c r="B24" s="327" t="s">
        <v>81</v>
      </c>
      <c r="C24" s="327"/>
      <c r="D24" s="327"/>
      <c r="E24" s="327"/>
      <c r="F24" s="7">
        <f>'Developing ACL SA'!Q4</f>
        <v>0</v>
      </c>
      <c r="G24" s="7">
        <f>'Developing ACL SA'!R4</f>
        <v>0</v>
      </c>
      <c r="H24" s="7">
        <f>'Developing ACL SA'!S4</f>
        <v>0</v>
      </c>
      <c r="I24" s="7">
        <f>'Developing ACL SA'!T4</f>
        <v>1</v>
      </c>
    </row>
    <row r="25" spans="1:10" ht="38.25" customHeight="1" thickBot="1" x14ac:dyDescent="0.35">
      <c r="A25" s="324"/>
      <c r="B25" s="327" t="s">
        <v>82</v>
      </c>
      <c r="C25" s="327"/>
      <c r="D25" s="327"/>
      <c r="E25" s="327"/>
      <c r="F25" s="7">
        <f>'Developing ACL SA'!Q5</f>
        <v>0</v>
      </c>
      <c r="G25" s="7">
        <f>'Developing ACL SA'!R5</f>
        <v>0</v>
      </c>
      <c r="H25" s="7">
        <f>'Developing ACL SA'!S5</f>
        <v>0</v>
      </c>
      <c r="I25" s="7">
        <f>'Developing ACL SA'!T5</f>
        <v>1</v>
      </c>
    </row>
    <row r="26" spans="1:10" ht="8.25" customHeight="1" x14ac:dyDescent="0.3">
      <c r="A26" s="64"/>
      <c r="B26" s="321"/>
      <c r="C26" s="321"/>
      <c r="D26" s="321"/>
      <c r="E26" s="321"/>
      <c r="F26" s="321"/>
      <c r="G26" s="321"/>
      <c r="H26" s="321"/>
      <c r="I26" s="321"/>
    </row>
    <row r="27" spans="1:10" ht="18" x14ac:dyDescent="0.35">
      <c r="B27" s="322" t="s">
        <v>87</v>
      </c>
      <c r="C27" s="322"/>
      <c r="D27" s="322"/>
      <c r="E27" s="322"/>
    </row>
    <row r="28" spans="1:10" ht="32.25" customHeight="1" thickBot="1" x14ac:dyDescent="0.35">
      <c r="A28" s="324" t="s">
        <v>2</v>
      </c>
      <c r="B28" s="323" t="s">
        <v>89</v>
      </c>
      <c r="C28" s="323"/>
      <c r="D28" s="323"/>
      <c r="E28" s="323"/>
      <c r="F28" s="7">
        <f>'FB SA'!J3</f>
        <v>0</v>
      </c>
      <c r="G28" s="7">
        <f>'FB SA'!K3</f>
        <v>0</v>
      </c>
      <c r="H28" s="7">
        <f>'FB SA'!L3</f>
        <v>0</v>
      </c>
      <c r="I28" s="7">
        <f>'FB SA'!M3</f>
        <v>1</v>
      </c>
    </row>
    <row r="29" spans="1:10" ht="62.25" customHeight="1" thickBot="1" x14ac:dyDescent="0.35">
      <c r="A29" s="324"/>
      <c r="B29" s="323" t="s">
        <v>93</v>
      </c>
      <c r="C29" s="323"/>
      <c r="D29" s="323"/>
      <c r="E29" s="323"/>
      <c r="F29" s="325">
        <f>'FB SA'!J4</f>
        <v>0</v>
      </c>
      <c r="G29" s="325"/>
      <c r="H29" s="7">
        <f>'FB SA'!L4</f>
        <v>0</v>
      </c>
      <c r="I29" s="7">
        <f>'FB SA'!M4</f>
        <v>1</v>
      </c>
    </row>
    <row r="30" spans="1:10" ht="8.25" customHeight="1" x14ac:dyDescent="0.3">
      <c r="A30" s="64"/>
      <c r="B30" s="321"/>
      <c r="C30" s="321"/>
      <c r="D30" s="321"/>
      <c r="E30" s="321"/>
      <c r="F30" s="321"/>
      <c r="G30" s="321"/>
      <c r="H30" s="321"/>
      <c r="I30" s="321"/>
    </row>
    <row r="31" spans="1:10" ht="18" x14ac:dyDescent="0.35">
      <c r="B31" s="322" t="s">
        <v>105</v>
      </c>
      <c r="C31" s="322"/>
      <c r="D31" s="322"/>
      <c r="E31" s="322"/>
    </row>
    <row r="32" spans="1:10" ht="34.5" customHeight="1" thickBot="1" x14ac:dyDescent="0.35">
      <c r="A32" s="324" t="s">
        <v>2</v>
      </c>
      <c r="B32" s="323" t="s">
        <v>106</v>
      </c>
      <c r="C32" s="323"/>
      <c r="D32" s="323"/>
      <c r="E32" s="323"/>
      <c r="F32" s="7">
        <f>'RT SA'!Q3</f>
        <v>0</v>
      </c>
      <c r="G32" s="7">
        <f>'RT SA'!R3</f>
        <v>0</v>
      </c>
      <c r="H32" s="7">
        <f>'RT SA'!S3</f>
        <v>0</v>
      </c>
      <c r="I32" s="7">
        <f>'RT SA'!T3</f>
        <v>1</v>
      </c>
    </row>
    <row r="33" spans="1:9" ht="34.5" customHeight="1" thickBot="1" x14ac:dyDescent="0.35">
      <c r="A33" s="324"/>
      <c r="B33" s="323" t="s">
        <v>110</v>
      </c>
      <c r="C33" s="323"/>
      <c r="D33" s="323"/>
      <c r="E33" s="323"/>
      <c r="F33" s="7">
        <f>'RT SA'!Q4</f>
        <v>0</v>
      </c>
      <c r="G33" s="7">
        <f>'RT SA'!R4</f>
        <v>0</v>
      </c>
      <c r="H33" s="7">
        <f>'RT SA'!S4</f>
        <v>0</v>
      </c>
      <c r="I33" s="7">
        <f>'RT SA'!T4</f>
        <v>1</v>
      </c>
    </row>
    <row r="34" spans="1:9" ht="34.5" customHeight="1" thickBot="1" x14ac:dyDescent="0.35">
      <c r="A34" s="324"/>
      <c r="B34" s="323" t="s">
        <v>111</v>
      </c>
      <c r="C34" s="323"/>
      <c r="D34" s="323"/>
      <c r="E34" s="323"/>
      <c r="F34" s="7">
        <f>'RT SA'!Q5</f>
        <v>0</v>
      </c>
      <c r="G34" s="7">
        <f>'RT SA'!R5</f>
        <v>0</v>
      </c>
      <c r="H34" s="7">
        <f>'RT SA'!S5</f>
        <v>0</v>
      </c>
      <c r="I34" s="7">
        <f>'RT SA'!T5</f>
        <v>1</v>
      </c>
    </row>
    <row r="35" spans="1:9" ht="34.5" customHeight="1" thickBot="1" x14ac:dyDescent="0.35">
      <c r="A35" s="324"/>
      <c r="B35" s="323" t="s">
        <v>114</v>
      </c>
      <c r="C35" s="323"/>
      <c r="D35" s="323"/>
      <c r="E35" s="323"/>
      <c r="F35" s="7">
        <f>'RT SA'!Q6</f>
        <v>0</v>
      </c>
      <c r="G35" s="7">
        <f>'RT SA'!R6</f>
        <v>0</v>
      </c>
      <c r="H35" s="7">
        <f>'RT SA'!S6</f>
        <v>0</v>
      </c>
      <c r="I35" s="7">
        <f>'RT SA'!T6</f>
        <v>1</v>
      </c>
    </row>
    <row r="36" spans="1:9" ht="8.25" customHeight="1" x14ac:dyDescent="0.3">
      <c r="A36" s="64"/>
      <c r="B36" s="321"/>
      <c r="C36" s="321"/>
      <c r="D36" s="321"/>
      <c r="E36" s="321"/>
      <c r="F36" s="321"/>
      <c r="G36" s="321"/>
      <c r="H36" s="321"/>
      <c r="I36" s="321"/>
    </row>
    <row r="37" spans="1:9" ht="18" x14ac:dyDescent="0.35">
      <c r="B37" s="322" t="s">
        <v>207</v>
      </c>
      <c r="C37" s="322"/>
      <c r="D37" s="322"/>
      <c r="E37" s="322"/>
    </row>
    <row r="38" spans="1:9" ht="30.75" customHeight="1" thickBot="1" x14ac:dyDescent="0.35">
      <c r="A38" s="324" t="s">
        <v>2</v>
      </c>
      <c r="B38" s="323" t="s">
        <v>197</v>
      </c>
      <c r="C38" s="323"/>
      <c r="D38" s="323"/>
      <c r="E38" s="323"/>
      <c r="F38" s="7">
        <f>'Engaging Student Learners SA'!G4</f>
        <v>0</v>
      </c>
      <c r="G38" s="7">
        <f>'Engaging Student Learners SA'!H4</f>
        <v>0</v>
      </c>
      <c r="H38" s="7">
        <f>'Engaging Student Learners SA'!I4</f>
        <v>0</v>
      </c>
      <c r="I38" s="7">
        <f>'Engaging Student Learners SA'!J4</f>
        <v>1</v>
      </c>
    </row>
    <row r="39" spans="1:9" ht="33.75" customHeight="1" thickBot="1" x14ac:dyDescent="0.35">
      <c r="A39" s="324"/>
      <c r="B39" s="323" t="s">
        <v>198</v>
      </c>
      <c r="C39" s="323"/>
      <c r="D39" s="323"/>
      <c r="E39" s="323"/>
      <c r="F39" s="7">
        <f>'Engaging Student Learners SA'!G5</f>
        <v>0</v>
      </c>
      <c r="G39" s="7">
        <f>'Engaging Student Learners SA'!H5</f>
        <v>0</v>
      </c>
      <c r="H39" s="7">
        <f>'Engaging Student Learners SA'!I5</f>
        <v>0</v>
      </c>
      <c r="I39" s="7">
        <f>'Engaging Student Learners SA'!J5</f>
        <v>1</v>
      </c>
    </row>
    <row r="40" spans="1:9" ht="30.75" customHeight="1" thickBot="1" x14ac:dyDescent="0.35">
      <c r="A40" s="324"/>
      <c r="B40" s="323" t="s">
        <v>199</v>
      </c>
      <c r="C40" s="323"/>
      <c r="D40" s="323"/>
      <c r="E40" s="323"/>
      <c r="F40" s="7">
        <f>'Engaging Student Learners SA'!G6</f>
        <v>0</v>
      </c>
      <c r="G40" s="7">
        <f>'Engaging Student Learners SA'!H6</f>
        <v>0</v>
      </c>
      <c r="H40" s="7">
        <f>'Engaging Student Learners SA'!I6</f>
        <v>0</v>
      </c>
      <c r="I40" s="7">
        <f>'Engaging Student Learners SA'!J6</f>
        <v>1</v>
      </c>
    </row>
    <row r="41" spans="1:9" ht="8.25" customHeight="1" x14ac:dyDescent="0.3">
      <c r="A41" s="64"/>
      <c r="B41" s="321"/>
      <c r="C41" s="321"/>
      <c r="D41" s="321"/>
      <c r="E41" s="321"/>
      <c r="F41" s="321"/>
      <c r="G41" s="321"/>
      <c r="H41" s="321"/>
      <c r="I41" s="321"/>
    </row>
    <row r="42" spans="1:9" ht="18" x14ac:dyDescent="0.35">
      <c r="B42" s="322" t="s">
        <v>208</v>
      </c>
      <c r="C42" s="322"/>
      <c r="D42" s="322"/>
      <c r="E42" s="322"/>
    </row>
    <row r="43" spans="1:9" ht="43.5" customHeight="1" thickBot="1" x14ac:dyDescent="0.35">
      <c r="A43" s="324" t="s">
        <v>2</v>
      </c>
      <c r="B43" s="323" t="s">
        <v>201</v>
      </c>
      <c r="C43" s="323"/>
      <c r="D43" s="323"/>
      <c r="E43" s="323"/>
      <c r="F43" s="7">
        <f>'Teacher-Student Relationship SA'!J3</f>
        <v>0</v>
      </c>
      <c r="G43" s="7">
        <f>'Teacher-Student Relationship SA'!K3</f>
        <v>0</v>
      </c>
      <c r="H43" s="7">
        <f>'Teacher-Student Relationship SA'!L3</f>
        <v>0</v>
      </c>
      <c r="I43" s="7">
        <f>'Teacher-Student Relationship SA'!M3</f>
        <v>1</v>
      </c>
    </row>
    <row r="44" spans="1:9" ht="33.75" customHeight="1" thickBot="1" x14ac:dyDescent="0.35">
      <c r="A44" s="324"/>
      <c r="B44" s="323" t="s">
        <v>202</v>
      </c>
      <c r="C44" s="323"/>
      <c r="D44" s="323"/>
      <c r="E44" s="323"/>
      <c r="F44" s="7">
        <f>'Teacher-Student Relationship SA'!J4</f>
        <v>0</v>
      </c>
      <c r="G44" s="7">
        <f>'Teacher-Student Relationship SA'!K4</f>
        <v>0</v>
      </c>
      <c r="H44" s="7">
        <f>'Teacher-Student Relationship SA'!L4</f>
        <v>0</v>
      </c>
      <c r="I44" s="7">
        <f>'Teacher-Student Relationship SA'!M4</f>
        <v>1</v>
      </c>
    </row>
    <row r="45" spans="1:9" ht="43.5" customHeight="1" thickBot="1" x14ac:dyDescent="0.35">
      <c r="A45" s="324"/>
      <c r="B45" s="323" t="s">
        <v>203</v>
      </c>
      <c r="C45" s="323"/>
      <c r="D45" s="323"/>
      <c r="E45" s="323"/>
      <c r="F45" s="7">
        <f>'Teacher-Student Relationship SA'!J5</f>
        <v>0</v>
      </c>
      <c r="G45" s="7">
        <f>'Teacher-Student Relationship SA'!K5</f>
        <v>0</v>
      </c>
      <c r="H45" s="7">
        <f>'Teacher-Student Relationship SA'!L5</f>
        <v>0</v>
      </c>
      <c r="I45" s="7">
        <f>'Teacher-Student Relationship SA'!M5</f>
        <v>1</v>
      </c>
    </row>
    <row r="46" spans="1:9" ht="8.25" customHeight="1" x14ac:dyDescent="0.3">
      <c r="A46" s="64"/>
      <c r="B46" s="321"/>
      <c r="C46" s="321"/>
      <c r="D46" s="321"/>
      <c r="E46" s="321"/>
      <c r="F46" s="321"/>
      <c r="G46" s="321"/>
      <c r="H46" s="321"/>
      <c r="I46" s="321"/>
    </row>
    <row r="47" spans="1:9" ht="18" x14ac:dyDescent="0.35">
      <c r="B47" s="322" t="s">
        <v>437</v>
      </c>
      <c r="C47" s="322"/>
      <c r="D47" s="322"/>
      <c r="E47" s="322"/>
    </row>
    <row r="48" spans="1:9" ht="93.75" customHeight="1" thickBot="1" x14ac:dyDescent="0.35">
      <c r="A48" s="267" t="s">
        <v>2</v>
      </c>
      <c r="B48" s="323" t="s">
        <v>419</v>
      </c>
      <c r="C48" s="323"/>
      <c r="D48" s="323"/>
      <c r="E48" s="323"/>
      <c r="F48" s="7">
        <f>'Metacognition SA'!Q3</f>
        <v>0</v>
      </c>
      <c r="G48" s="7">
        <f>'Metacognition SA'!R3</f>
        <v>0</v>
      </c>
      <c r="H48" s="7">
        <f>'Metacognition SA'!S3</f>
        <v>0</v>
      </c>
      <c r="I48" s="7">
        <f>'Metacognition SA'!T3</f>
        <v>1</v>
      </c>
    </row>
  </sheetData>
  <mergeCells count="55">
    <mergeCell ref="A43:A45"/>
    <mergeCell ref="B43:E43"/>
    <mergeCell ref="B44:E44"/>
    <mergeCell ref="B45:E45"/>
    <mergeCell ref="A38:A40"/>
    <mergeCell ref="B38:E38"/>
    <mergeCell ref="B39:E39"/>
    <mergeCell ref="B40:E40"/>
    <mergeCell ref="B41:I41"/>
    <mergeCell ref="B3:E3"/>
    <mergeCell ref="B16:E16"/>
    <mergeCell ref="B15:I15"/>
    <mergeCell ref="B4:E4"/>
    <mergeCell ref="B5:E5"/>
    <mergeCell ref="B6:E6"/>
    <mergeCell ref="A4:A6"/>
    <mergeCell ref="A17:A20"/>
    <mergeCell ref="A23:A25"/>
    <mergeCell ref="A28:A29"/>
    <mergeCell ref="B21:I21"/>
    <mergeCell ref="B17:E17"/>
    <mergeCell ref="B18:E18"/>
    <mergeCell ref="B19:E19"/>
    <mergeCell ref="B20:E20"/>
    <mergeCell ref="B26:I26"/>
    <mergeCell ref="B22:E22"/>
    <mergeCell ref="B23:E23"/>
    <mergeCell ref="B24:E24"/>
    <mergeCell ref="B25:E25"/>
    <mergeCell ref="B27:E27"/>
    <mergeCell ref="B28:E28"/>
    <mergeCell ref="A32:A35"/>
    <mergeCell ref="B7:I7"/>
    <mergeCell ref="B31:E31"/>
    <mergeCell ref="B32:E32"/>
    <mergeCell ref="B33:E33"/>
    <mergeCell ref="B13:E13"/>
    <mergeCell ref="B14:E14"/>
    <mergeCell ref="A9:A14"/>
    <mergeCell ref="B8:E8"/>
    <mergeCell ref="B9:E9"/>
    <mergeCell ref="B10:E10"/>
    <mergeCell ref="B11:E11"/>
    <mergeCell ref="B12:E12"/>
    <mergeCell ref="B29:E29"/>
    <mergeCell ref="B30:I30"/>
    <mergeCell ref="F29:G29"/>
    <mergeCell ref="B46:I46"/>
    <mergeCell ref="B47:E47"/>
    <mergeCell ref="B48:E48"/>
    <mergeCell ref="B34:E34"/>
    <mergeCell ref="B35:E35"/>
    <mergeCell ref="B36:I36"/>
    <mergeCell ref="B37:E37"/>
    <mergeCell ref="B42:E42"/>
  </mergeCells>
  <conditionalFormatting sqref="F4:I4">
    <cfRule type="dataBar" priority="59">
      <dataBar showValue="0">
        <cfvo type="min"/>
        <cfvo type="max"/>
        <color rgb="FF638EC6"/>
      </dataBar>
      <extLst>
        <ext xmlns:x14="http://schemas.microsoft.com/office/spreadsheetml/2009/9/main" uri="{B025F937-C7B1-47D3-B67F-A62EFF666E3E}">
          <x14:id>{710B9438-E5A7-4C17-AE8B-C72E646A11A5}</x14:id>
        </ext>
      </extLst>
    </cfRule>
  </conditionalFormatting>
  <conditionalFormatting sqref="F5:I5">
    <cfRule type="dataBar" priority="51">
      <dataBar showValue="0">
        <cfvo type="min"/>
        <cfvo type="max"/>
        <color rgb="FF638EC6"/>
      </dataBar>
      <extLst>
        <ext xmlns:x14="http://schemas.microsoft.com/office/spreadsheetml/2009/9/main" uri="{B025F937-C7B1-47D3-B67F-A62EFF666E3E}">
          <x14:id>{90237BB8-D4C9-4506-9C69-1DC33B44ECC7}</x14:id>
        </ext>
      </extLst>
    </cfRule>
  </conditionalFormatting>
  <conditionalFormatting sqref="F6:I6">
    <cfRule type="dataBar" priority="49">
      <dataBar showValue="0">
        <cfvo type="min"/>
        <cfvo type="max"/>
        <color rgb="FF638EC6"/>
      </dataBar>
      <extLst>
        <ext xmlns:x14="http://schemas.microsoft.com/office/spreadsheetml/2009/9/main" uri="{B025F937-C7B1-47D3-B67F-A62EFF666E3E}">
          <x14:id>{97DF4C86-EE1F-4A58-B24A-91EB9E68D50C}</x14:id>
        </ext>
      </extLst>
    </cfRule>
  </conditionalFormatting>
  <conditionalFormatting sqref="F17:I17">
    <cfRule type="dataBar" priority="48">
      <dataBar showValue="0">
        <cfvo type="min"/>
        <cfvo type="max"/>
        <color rgb="FF638EC6"/>
      </dataBar>
      <extLst>
        <ext xmlns:x14="http://schemas.microsoft.com/office/spreadsheetml/2009/9/main" uri="{B025F937-C7B1-47D3-B67F-A62EFF666E3E}">
          <x14:id>{DB6BB331-55B5-4148-A913-137B1FF587D3}</x14:id>
        </ext>
      </extLst>
    </cfRule>
  </conditionalFormatting>
  <conditionalFormatting sqref="F19:I19">
    <cfRule type="dataBar" priority="44">
      <dataBar showValue="0">
        <cfvo type="min"/>
        <cfvo type="max"/>
        <color rgb="FF638EC6"/>
      </dataBar>
      <extLst>
        <ext xmlns:x14="http://schemas.microsoft.com/office/spreadsheetml/2009/9/main" uri="{B025F937-C7B1-47D3-B67F-A62EFF666E3E}">
          <x14:id>{9BEBC45F-5B28-4833-8C5E-D5A21B91F65C}</x14:id>
        </ext>
      </extLst>
    </cfRule>
  </conditionalFormatting>
  <conditionalFormatting sqref="F18:I18">
    <cfRule type="dataBar" priority="45">
      <dataBar showValue="0">
        <cfvo type="min"/>
        <cfvo type="max"/>
        <color rgb="FF638EC6"/>
      </dataBar>
      <extLst>
        <ext xmlns:x14="http://schemas.microsoft.com/office/spreadsheetml/2009/9/main" uri="{B025F937-C7B1-47D3-B67F-A62EFF666E3E}">
          <x14:id>{894DE594-6E01-4E6B-A08B-E760543DED77}</x14:id>
        </ext>
      </extLst>
    </cfRule>
  </conditionalFormatting>
  <conditionalFormatting sqref="F20:I20">
    <cfRule type="dataBar" priority="43">
      <dataBar showValue="0">
        <cfvo type="min"/>
        <cfvo type="max"/>
        <color rgb="FF638EC6"/>
      </dataBar>
      <extLst>
        <ext xmlns:x14="http://schemas.microsoft.com/office/spreadsheetml/2009/9/main" uri="{B025F937-C7B1-47D3-B67F-A62EFF666E3E}">
          <x14:id>{52624D16-D77A-43D2-AB15-B5347050486A}</x14:id>
        </ext>
      </extLst>
    </cfRule>
  </conditionalFormatting>
  <conditionalFormatting sqref="F23:I23">
    <cfRule type="dataBar" priority="42">
      <dataBar showValue="0">
        <cfvo type="min"/>
        <cfvo type="max"/>
        <color rgb="FF638EC6"/>
      </dataBar>
      <extLst>
        <ext xmlns:x14="http://schemas.microsoft.com/office/spreadsheetml/2009/9/main" uri="{B025F937-C7B1-47D3-B67F-A62EFF666E3E}">
          <x14:id>{BF6745D7-891A-45E4-933A-BA6A6EBF5BE9}</x14:id>
        </ext>
      </extLst>
    </cfRule>
  </conditionalFormatting>
  <conditionalFormatting sqref="F24:I24">
    <cfRule type="dataBar" priority="38">
      <dataBar showValue="0">
        <cfvo type="min"/>
        <cfvo type="max"/>
        <color rgb="FF638EC6"/>
      </dataBar>
      <extLst>
        <ext xmlns:x14="http://schemas.microsoft.com/office/spreadsheetml/2009/9/main" uri="{B025F937-C7B1-47D3-B67F-A62EFF666E3E}">
          <x14:id>{D9FEA413-0001-4B4E-8AA4-DF7C4EBB2C5E}</x14:id>
        </ext>
      </extLst>
    </cfRule>
  </conditionalFormatting>
  <conditionalFormatting sqref="F25:I25">
    <cfRule type="dataBar" priority="37">
      <dataBar showValue="0">
        <cfvo type="min"/>
        <cfvo type="max"/>
        <color rgb="FF638EC6"/>
      </dataBar>
      <extLst>
        <ext xmlns:x14="http://schemas.microsoft.com/office/spreadsheetml/2009/9/main" uri="{B025F937-C7B1-47D3-B67F-A62EFF666E3E}">
          <x14:id>{36CF00E2-3CCC-47DE-982D-DD578CEE7C97}</x14:id>
        </ext>
      </extLst>
    </cfRule>
  </conditionalFormatting>
  <conditionalFormatting sqref="F28:I28">
    <cfRule type="dataBar" priority="36">
      <dataBar showValue="0">
        <cfvo type="min"/>
        <cfvo type="max"/>
        <color rgb="FF638EC6"/>
      </dataBar>
      <extLst>
        <ext xmlns:x14="http://schemas.microsoft.com/office/spreadsheetml/2009/9/main" uri="{B025F937-C7B1-47D3-B67F-A62EFF666E3E}">
          <x14:id>{BCC47589-C9D2-47C8-9815-C6FFF32FF283}</x14:id>
        </ext>
      </extLst>
    </cfRule>
  </conditionalFormatting>
  <conditionalFormatting sqref="H29:I29 F29">
    <cfRule type="dataBar" priority="34">
      <dataBar showValue="0">
        <cfvo type="min"/>
        <cfvo type="max"/>
        <color rgb="FF638EC6"/>
      </dataBar>
      <extLst>
        <ext xmlns:x14="http://schemas.microsoft.com/office/spreadsheetml/2009/9/main" uri="{B025F937-C7B1-47D3-B67F-A62EFF666E3E}">
          <x14:id>{2D64CBF8-6151-4AEA-816F-B2FB83D4781C}</x14:id>
        </ext>
      </extLst>
    </cfRule>
  </conditionalFormatting>
  <conditionalFormatting sqref="F32:I32">
    <cfRule type="dataBar" priority="33">
      <dataBar showValue="0">
        <cfvo type="min"/>
        <cfvo type="max"/>
        <color rgb="FF638EC6"/>
      </dataBar>
      <extLst>
        <ext xmlns:x14="http://schemas.microsoft.com/office/spreadsheetml/2009/9/main" uri="{B025F937-C7B1-47D3-B67F-A62EFF666E3E}">
          <x14:id>{5008D673-CE78-46A5-825A-6BD5C52A37B7}</x14:id>
        </ext>
      </extLst>
    </cfRule>
  </conditionalFormatting>
  <conditionalFormatting sqref="F33:I33">
    <cfRule type="dataBar" priority="31">
      <dataBar showValue="0">
        <cfvo type="min"/>
        <cfvo type="max"/>
        <color rgb="FF638EC6"/>
      </dataBar>
      <extLst>
        <ext xmlns:x14="http://schemas.microsoft.com/office/spreadsheetml/2009/9/main" uri="{B025F937-C7B1-47D3-B67F-A62EFF666E3E}">
          <x14:id>{5C6269CF-2C0A-4164-BC9F-301336EE7AEC}</x14:id>
        </ext>
      </extLst>
    </cfRule>
  </conditionalFormatting>
  <conditionalFormatting sqref="F34:I34">
    <cfRule type="dataBar" priority="30">
      <dataBar showValue="0">
        <cfvo type="min"/>
        <cfvo type="max"/>
        <color rgb="FF638EC6"/>
      </dataBar>
      <extLst>
        <ext xmlns:x14="http://schemas.microsoft.com/office/spreadsheetml/2009/9/main" uri="{B025F937-C7B1-47D3-B67F-A62EFF666E3E}">
          <x14:id>{D4F74911-23C5-4C58-A784-0EC2C104816D}</x14:id>
        </ext>
      </extLst>
    </cfRule>
  </conditionalFormatting>
  <conditionalFormatting sqref="F35:I35">
    <cfRule type="dataBar" priority="28">
      <dataBar showValue="0">
        <cfvo type="min"/>
        <cfvo type="max"/>
        <color rgb="FF638EC6"/>
      </dataBar>
      <extLst>
        <ext xmlns:x14="http://schemas.microsoft.com/office/spreadsheetml/2009/9/main" uri="{B025F937-C7B1-47D3-B67F-A62EFF666E3E}">
          <x14:id>{82B767BC-51DC-4CBA-80A1-34A85DD0E468}</x14:id>
        </ext>
      </extLst>
    </cfRule>
  </conditionalFormatting>
  <conditionalFormatting sqref="F9:I9">
    <cfRule type="dataBar" priority="27">
      <dataBar showValue="0">
        <cfvo type="min"/>
        <cfvo type="max"/>
        <color rgb="FF638EC6"/>
      </dataBar>
      <extLst>
        <ext xmlns:x14="http://schemas.microsoft.com/office/spreadsheetml/2009/9/main" uri="{B025F937-C7B1-47D3-B67F-A62EFF666E3E}">
          <x14:id>{6EAADF92-40BD-4920-89A0-EA9216B09DB1}</x14:id>
        </ext>
      </extLst>
    </cfRule>
  </conditionalFormatting>
  <conditionalFormatting sqref="F38:I38">
    <cfRule type="dataBar" priority="16">
      <dataBar showValue="0">
        <cfvo type="min"/>
        <cfvo type="max"/>
        <color rgb="FF638EC6"/>
      </dataBar>
      <extLst>
        <ext xmlns:x14="http://schemas.microsoft.com/office/spreadsheetml/2009/9/main" uri="{B025F937-C7B1-47D3-B67F-A62EFF666E3E}">
          <x14:id>{3A7DE4B5-6043-44EC-811D-46172478BD00}</x14:id>
        </ext>
      </extLst>
    </cfRule>
  </conditionalFormatting>
  <conditionalFormatting sqref="F43:I43">
    <cfRule type="dataBar" priority="12">
      <dataBar showValue="0">
        <cfvo type="min"/>
        <cfvo type="max"/>
        <color rgb="FF638EC6"/>
      </dataBar>
      <extLst>
        <ext xmlns:x14="http://schemas.microsoft.com/office/spreadsheetml/2009/9/main" uri="{B025F937-C7B1-47D3-B67F-A62EFF666E3E}">
          <x14:id>{9EDE9A95-45B9-4460-933F-E2B36FF1B89C}</x14:id>
        </ext>
      </extLst>
    </cfRule>
  </conditionalFormatting>
  <conditionalFormatting sqref="F39:I39">
    <cfRule type="dataBar" priority="8">
      <dataBar showValue="0">
        <cfvo type="min"/>
        <cfvo type="max"/>
        <color rgb="FF638EC6"/>
      </dataBar>
      <extLst>
        <ext xmlns:x14="http://schemas.microsoft.com/office/spreadsheetml/2009/9/main" uri="{B025F937-C7B1-47D3-B67F-A62EFF666E3E}">
          <x14:id>{716C5855-18D3-4F9A-91E1-C86E2E95EEC1}</x14:id>
        </ext>
      </extLst>
    </cfRule>
  </conditionalFormatting>
  <conditionalFormatting sqref="F40:I40">
    <cfRule type="dataBar" priority="7">
      <dataBar showValue="0">
        <cfvo type="min"/>
        <cfvo type="max"/>
        <color rgb="FF638EC6"/>
      </dataBar>
      <extLst>
        <ext xmlns:x14="http://schemas.microsoft.com/office/spreadsheetml/2009/9/main" uri="{B025F937-C7B1-47D3-B67F-A62EFF666E3E}">
          <x14:id>{A558D131-68CF-4E32-AC69-93B2D96DB57E}</x14:id>
        </ext>
      </extLst>
    </cfRule>
  </conditionalFormatting>
  <conditionalFormatting sqref="F44:I44">
    <cfRule type="dataBar" priority="6">
      <dataBar showValue="0">
        <cfvo type="min"/>
        <cfvo type="max"/>
        <color rgb="FF638EC6"/>
      </dataBar>
      <extLst>
        <ext xmlns:x14="http://schemas.microsoft.com/office/spreadsheetml/2009/9/main" uri="{B025F937-C7B1-47D3-B67F-A62EFF666E3E}">
          <x14:id>{E2B16148-6CF1-473D-A6DF-7DF4EBF46D9F}</x14:id>
        </ext>
      </extLst>
    </cfRule>
  </conditionalFormatting>
  <conditionalFormatting sqref="F45:I45">
    <cfRule type="dataBar" priority="5">
      <dataBar showValue="0">
        <cfvo type="min"/>
        <cfvo type="max"/>
        <color rgb="FF638EC6"/>
      </dataBar>
      <extLst>
        <ext xmlns:x14="http://schemas.microsoft.com/office/spreadsheetml/2009/9/main" uri="{B025F937-C7B1-47D3-B67F-A62EFF666E3E}">
          <x14:id>{9399BB85-47E9-4AC4-8289-D2B12908DBA5}</x14:id>
        </ext>
      </extLst>
    </cfRule>
  </conditionalFormatting>
  <conditionalFormatting sqref="F10:I14">
    <cfRule type="dataBar" priority="4">
      <dataBar showValue="0">
        <cfvo type="min"/>
        <cfvo type="max"/>
        <color rgb="FF638EC6"/>
      </dataBar>
      <extLst>
        <ext xmlns:x14="http://schemas.microsoft.com/office/spreadsheetml/2009/9/main" uri="{B025F937-C7B1-47D3-B67F-A62EFF666E3E}">
          <x14:id>{1F7B24D5-8C66-4BE0-814D-ABC2325733F3}</x14:id>
        </ext>
      </extLst>
    </cfRule>
  </conditionalFormatting>
  <conditionalFormatting sqref="F48:I48">
    <cfRule type="dataBar" priority="3">
      <dataBar showValue="0">
        <cfvo type="min"/>
        <cfvo type="max"/>
        <color rgb="FF638EC6"/>
      </dataBar>
      <extLst>
        <ext xmlns:x14="http://schemas.microsoft.com/office/spreadsheetml/2009/9/main" uri="{B025F937-C7B1-47D3-B67F-A62EFF666E3E}">
          <x14:id>{40398EF6-45DD-4BED-97B0-A92B20331D88}</x14:id>
        </ext>
      </extLst>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dataBar" id="{710B9438-E5A7-4C17-AE8B-C72E646A11A5}">
            <x14:dataBar minLength="0" maxLength="100" gradient="0">
              <x14:cfvo type="autoMin"/>
              <x14:cfvo type="autoMax"/>
              <x14:negativeFillColor rgb="FFFF0000"/>
              <x14:axisColor rgb="FF000000"/>
            </x14:dataBar>
          </x14:cfRule>
          <xm:sqref>F4:I4</xm:sqref>
        </x14:conditionalFormatting>
        <x14:conditionalFormatting xmlns:xm="http://schemas.microsoft.com/office/excel/2006/main">
          <x14:cfRule type="dataBar" id="{90237BB8-D4C9-4506-9C69-1DC33B44ECC7}">
            <x14:dataBar minLength="0" maxLength="100" gradient="0">
              <x14:cfvo type="autoMin"/>
              <x14:cfvo type="autoMax"/>
              <x14:negativeFillColor rgb="FFFF0000"/>
              <x14:axisColor rgb="FF000000"/>
            </x14:dataBar>
          </x14:cfRule>
          <xm:sqref>F5:I5</xm:sqref>
        </x14:conditionalFormatting>
        <x14:conditionalFormatting xmlns:xm="http://schemas.microsoft.com/office/excel/2006/main">
          <x14:cfRule type="dataBar" id="{97DF4C86-EE1F-4A58-B24A-91EB9E68D50C}">
            <x14:dataBar minLength="0" maxLength="100" gradient="0">
              <x14:cfvo type="autoMin"/>
              <x14:cfvo type="autoMax"/>
              <x14:negativeFillColor rgb="FFFF0000"/>
              <x14:axisColor rgb="FF000000"/>
            </x14:dataBar>
          </x14:cfRule>
          <xm:sqref>F6:I6</xm:sqref>
        </x14:conditionalFormatting>
        <x14:conditionalFormatting xmlns:xm="http://schemas.microsoft.com/office/excel/2006/main">
          <x14:cfRule type="dataBar" id="{DB6BB331-55B5-4148-A913-137B1FF587D3}">
            <x14:dataBar minLength="0" maxLength="100" gradient="0">
              <x14:cfvo type="autoMin"/>
              <x14:cfvo type="autoMax"/>
              <x14:negativeFillColor rgb="FFFF0000"/>
              <x14:axisColor rgb="FF000000"/>
            </x14:dataBar>
          </x14:cfRule>
          <xm:sqref>F17:I17</xm:sqref>
        </x14:conditionalFormatting>
        <x14:conditionalFormatting xmlns:xm="http://schemas.microsoft.com/office/excel/2006/main">
          <x14:cfRule type="dataBar" id="{9BEBC45F-5B28-4833-8C5E-D5A21B91F65C}">
            <x14:dataBar minLength="0" maxLength="100" gradient="0">
              <x14:cfvo type="autoMin"/>
              <x14:cfvo type="autoMax"/>
              <x14:negativeFillColor rgb="FFFF0000"/>
              <x14:axisColor rgb="FF000000"/>
            </x14:dataBar>
          </x14:cfRule>
          <xm:sqref>F19:I19</xm:sqref>
        </x14:conditionalFormatting>
        <x14:conditionalFormatting xmlns:xm="http://schemas.microsoft.com/office/excel/2006/main">
          <x14:cfRule type="dataBar" id="{894DE594-6E01-4E6B-A08B-E760543DED77}">
            <x14:dataBar minLength="0" maxLength="100" gradient="0">
              <x14:cfvo type="autoMin"/>
              <x14:cfvo type="autoMax"/>
              <x14:negativeFillColor rgb="FFFF0000"/>
              <x14:axisColor rgb="FF000000"/>
            </x14:dataBar>
          </x14:cfRule>
          <xm:sqref>F18:I18</xm:sqref>
        </x14:conditionalFormatting>
        <x14:conditionalFormatting xmlns:xm="http://schemas.microsoft.com/office/excel/2006/main">
          <x14:cfRule type="dataBar" id="{52624D16-D77A-43D2-AB15-B5347050486A}">
            <x14:dataBar minLength="0" maxLength="100" gradient="0">
              <x14:cfvo type="autoMin"/>
              <x14:cfvo type="autoMax"/>
              <x14:negativeFillColor rgb="FFFF0000"/>
              <x14:axisColor rgb="FF000000"/>
            </x14:dataBar>
          </x14:cfRule>
          <xm:sqref>F20:I20</xm:sqref>
        </x14:conditionalFormatting>
        <x14:conditionalFormatting xmlns:xm="http://schemas.microsoft.com/office/excel/2006/main">
          <x14:cfRule type="dataBar" id="{BF6745D7-891A-45E4-933A-BA6A6EBF5BE9}">
            <x14:dataBar minLength="0" maxLength="100" gradient="0">
              <x14:cfvo type="autoMin"/>
              <x14:cfvo type="autoMax"/>
              <x14:negativeFillColor rgb="FFFF0000"/>
              <x14:axisColor rgb="FF000000"/>
            </x14:dataBar>
          </x14:cfRule>
          <xm:sqref>F23:I23</xm:sqref>
        </x14:conditionalFormatting>
        <x14:conditionalFormatting xmlns:xm="http://schemas.microsoft.com/office/excel/2006/main">
          <x14:cfRule type="dataBar" id="{D9FEA413-0001-4B4E-8AA4-DF7C4EBB2C5E}">
            <x14:dataBar minLength="0" maxLength="100" gradient="0">
              <x14:cfvo type="autoMin"/>
              <x14:cfvo type="autoMax"/>
              <x14:negativeFillColor rgb="FFFF0000"/>
              <x14:axisColor rgb="FF000000"/>
            </x14:dataBar>
          </x14:cfRule>
          <xm:sqref>F24:I24</xm:sqref>
        </x14:conditionalFormatting>
        <x14:conditionalFormatting xmlns:xm="http://schemas.microsoft.com/office/excel/2006/main">
          <x14:cfRule type="dataBar" id="{36CF00E2-3CCC-47DE-982D-DD578CEE7C97}">
            <x14:dataBar minLength="0" maxLength="100" gradient="0">
              <x14:cfvo type="autoMin"/>
              <x14:cfvo type="autoMax"/>
              <x14:negativeFillColor rgb="FFFF0000"/>
              <x14:axisColor rgb="FF000000"/>
            </x14:dataBar>
          </x14:cfRule>
          <xm:sqref>F25:I25</xm:sqref>
        </x14:conditionalFormatting>
        <x14:conditionalFormatting xmlns:xm="http://schemas.microsoft.com/office/excel/2006/main">
          <x14:cfRule type="dataBar" id="{BCC47589-C9D2-47C8-9815-C6FFF32FF283}">
            <x14:dataBar minLength="0" maxLength="100" gradient="0">
              <x14:cfvo type="autoMin"/>
              <x14:cfvo type="autoMax"/>
              <x14:negativeFillColor rgb="FFFF0000"/>
              <x14:axisColor rgb="FF000000"/>
            </x14:dataBar>
          </x14:cfRule>
          <xm:sqref>F28:I28</xm:sqref>
        </x14:conditionalFormatting>
        <x14:conditionalFormatting xmlns:xm="http://schemas.microsoft.com/office/excel/2006/main">
          <x14:cfRule type="dataBar" id="{2D64CBF8-6151-4AEA-816F-B2FB83D4781C}">
            <x14:dataBar minLength="0" maxLength="100" gradient="0">
              <x14:cfvo type="autoMin"/>
              <x14:cfvo type="autoMax"/>
              <x14:negativeFillColor rgb="FFFF0000"/>
              <x14:axisColor rgb="FF000000"/>
            </x14:dataBar>
          </x14:cfRule>
          <xm:sqref>H29:I29 F29</xm:sqref>
        </x14:conditionalFormatting>
        <x14:conditionalFormatting xmlns:xm="http://schemas.microsoft.com/office/excel/2006/main">
          <x14:cfRule type="dataBar" id="{5008D673-CE78-46A5-825A-6BD5C52A37B7}">
            <x14:dataBar minLength="0" maxLength="100" gradient="0">
              <x14:cfvo type="autoMin"/>
              <x14:cfvo type="autoMax"/>
              <x14:negativeFillColor rgb="FFFF0000"/>
              <x14:axisColor rgb="FF000000"/>
            </x14:dataBar>
          </x14:cfRule>
          <xm:sqref>F32:I32</xm:sqref>
        </x14:conditionalFormatting>
        <x14:conditionalFormatting xmlns:xm="http://schemas.microsoft.com/office/excel/2006/main">
          <x14:cfRule type="dataBar" id="{5C6269CF-2C0A-4164-BC9F-301336EE7AEC}">
            <x14:dataBar minLength="0" maxLength="100" gradient="0">
              <x14:cfvo type="autoMin"/>
              <x14:cfvo type="autoMax"/>
              <x14:negativeFillColor rgb="FFFF0000"/>
              <x14:axisColor rgb="FF000000"/>
            </x14:dataBar>
          </x14:cfRule>
          <xm:sqref>F33:I33</xm:sqref>
        </x14:conditionalFormatting>
        <x14:conditionalFormatting xmlns:xm="http://schemas.microsoft.com/office/excel/2006/main">
          <x14:cfRule type="dataBar" id="{D4F74911-23C5-4C58-A784-0EC2C104816D}">
            <x14:dataBar minLength="0" maxLength="100" gradient="0">
              <x14:cfvo type="autoMin"/>
              <x14:cfvo type="autoMax"/>
              <x14:negativeFillColor rgb="FFFF0000"/>
              <x14:axisColor rgb="FF000000"/>
            </x14:dataBar>
          </x14:cfRule>
          <xm:sqref>F34:I34</xm:sqref>
        </x14:conditionalFormatting>
        <x14:conditionalFormatting xmlns:xm="http://schemas.microsoft.com/office/excel/2006/main">
          <x14:cfRule type="dataBar" id="{82B767BC-51DC-4CBA-80A1-34A85DD0E468}">
            <x14:dataBar minLength="0" maxLength="100" gradient="0">
              <x14:cfvo type="autoMin"/>
              <x14:cfvo type="autoMax"/>
              <x14:negativeFillColor rgb="FFFF0000"/>
              <x14:axisColor rgb="FF000000"/>
            </x14:dataBar>
          </x14:cfRule>
          <xm:sqref>F35:I35</xm:sqref>
        </x14:conditionalFormatting>
        <x14:conditionalFormatting xmlns:xm="http://schemas.microsoft.com/office/excel/2006/main">
          <x14:cfRule type="dataBar" id="{6EAADF92-40BD-4920-89A0-EA9216B09DB1}">
            <x14:dataBar minLength="0" maxLength="100" gradient="0">
              <x14:cfvo type="autoMin"/>
              <x14:cfvo type="autoMax"/>
              <x14:negativeFillColor rgb="FFFF0000"/>
              <x14:axisColor rgb="FF000000"/>
            </x14:dataBar>
          </x14:cfRule>
          <xm:sqref>F9:I9</xm:sqref>
        </x14:conditionalFormatting>
        <x14:conditionalFormatting xmlns:xm="http://schemas.microsoft.com/office/excel/2006/main">
          <x14:cfRule type="dataBar" id="{3A7DE4B5-6043-44EC-811D-46172478BD00}">
            <x14:dataBar minLength="0" maxLength="100" gradient="0">
              <x14:cfvo type="autoMin"/>
              <x14:cfvo type="autoMax"/>
              <x14:negativeFillColor rgb="FFFF0000"/>
              <x14:axisColor rgb="FF000000"/>
            </x14:dataBar>
          </x14:cfRule>
          <xm:sqref>F38:I38</xm:sqref>
        </x14:conditionalFormatting>
        <x14:conditionalFormatting xmlns:xm="http://schemas.microsoft.com/office/excel/2006/main">
          <x14:cfRule type="dataBar" id="{9EDE9A95-45B9-4460-933F-E2B36FF1B89C}">
            <x14:dataBar minLength="0" maxLength="100" gradient="0">
              <x14:cfvo type="autoMin"/>
              <x14:cfvo type="autoMax"/>
              <x14:negativeFillColor rgb="FFFF0000"/>
              <x14:axisColor rgb="FF000000"/>
            </x14:dataBar>
          </x14:cfRule>
          <xm:sqref>F43:I43</xm:sqref>
        </x14:conditionalFormatting>
        <x14:conditionalFormatting xmlns:xm="http://schemas.microsoft.com/office/excel/2006/main">
          <x14:cfRule type="dataBar" id="{716C5855-18D3-4F9A-91E1-C86E2E95EEC1}">
            <x14:dataBar minLength="0" maxLength="100" gradient="0">
              <x14:cfvo type="autoMin"/>
              <x14:cfvo type="autoMax"/>
              <x14:negativeFillColor rgb="FFFF0000"/>
              <x14:axisColor rgb="FF000000"/>
            </x14:dataBar>
          </x14:cfRule>
          <xm:sqref>F39:I39</xm:sqref>
        </x14:conditionalFormatting>
        <x14:conditionalFormatting xmlns:xm="http://schemas.microsoft.com/office/excel/2006/main">
          <x14:cfRule type="dataBar" id="{A558D131-68CF-4E32-AC69-93B2D96DB57E}">
            <x14:dataBar minLength="0" maxLength="100" gradient="0">
              <x14:cfvo type="autoMin"/>
              <x14:cfvo type="autoMax"/>
              <x14:negativeFillColor rgb="FFFF0000"/>
              <x14:axisColor rgb="FF000000"/>
            </x14:dataBar>
          </x14:cfRule>
          <xm:sqref>F40:I40</xm:sqref>
        </x14:conditionalFormatting>
        <x14:conditionalFormatting xmlns:xm="http://schemas.microsoft.com/office/excel/2006/main">
          <x14:cfRule type="dataBar" id="{E2B16148-6CF1-473D-A6DF-7DF4EBF46D9F}">
            <x14:dataBar minLength="0" maxLength="100" gradient="0">
              <x14:cfvo type="autoMin"/>
              <x14:cfvo type="autoMax"/>
              <x14:negativeFillColor rgb="FFFF0000"/>
              <x14:axisColor rgb="FF000000"/>
            </x14:dataBar>
          </x14:cfRule>
          <xm:sqref>F44:I44</xm:sqref>
        </x14:conditionalFormatting>
        <x14:conditionalFormatting xmlns:xm="http://schemas.microsoft.com/office/excel/2006/main">
          <x14:cfRule type="dataBar" id="{9399BB85-47E9-4AC4-8289-D2B12908DBA5}">
            <x14:dataBar minLength="0" maxLength="100" gradient="0">
              <x14:cfvo type="autoMin"/>
              <x14:cfvo type="autoMax"/>
              <x14:negativeFillColor rgb="FFFF0000"/>
              <x14:axisColor rgb="FF000000"/>
            </x14:dataBar>
          </x14:cfRule>
          <xm:sqref>F45:I45</xm:sqref>
        </x14:conditionalFormatting>
        <x14:conditionalFormatting xmlns:xm="http://schemas.microsoft.com/office/excel/2006/main">
          <x14:cfRule type="dataBar" id="{1F7B24D5-8C66-4BE0-814D-ABC2325733F3}">
            <x14:dataBar minLength="0" maxLength="100" gradient="0">
              <x14:cfvo type="autoMin"/>
              <x14:cfvo type="autoMax"/>
              <x14:negativeFillColor rgb="FFFF0000"/>
              <x14:axisColor rgb="FF000000"/>
            </x14:dataBar>
          </x14:cfRule>
          <xm:sqref>F10:I14</xm:sqref>
        </x14:conditionalFormatting>
        <x14:conditionalFormatting xmlns:xm="http://schemas.microsoft.com/office/excel/2006/main">
          <x14:cfRule type="dataBar" id="{40398EF6-45DD-4BED-97B0-A92B20331D88}">
            <x14:dataBar minLength="0" maxLength="100" gradient="0">
              <x14:cfvo type="autoMin"/>
              <x14:cfvo type="autoMax"/>
              <x14:negativeFillColor rgb="FFFF0000"/>
              <x14:axisColor rgb="FF000000"/>
            </x14:dataBar>
          </x14:cfRule>
          <xm:sqref>F48:I48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12436F"/>
  </sheetPr>
  <dimension ref="A1:V45"/>
  <sheetViews>
    <sheetView zoomScaleNormal="100" workbookViewId="0">
      <selection sqref="A1:D1"/>
    </sheetView>
  </sheetViews>
  <sheetFormatPr defaultColWidth="9.109375" defaultRowHeight="14.4" x14ac:dyDescent="0.3"/>
  <cols>
    <col min="1" max="1" width="25.109375" style="15" customWidth="1"/>
    <col min="2" max="2" width="16.44140625" style="15" customWidth="1"/>
    <col min="3" max="3" width="16.6640625" style="15" customWidth="1"/>
    <col min="4" max="4" width="34.5546875" style="15" customWidth="1"/>
    <col min="5" max="5" width="9.109375" style="15" customWidth="1"/>
    <col min="6" max="7" width="9.109375" style="15" hidden="1" customWidth="1"/>
    <col min="8" max="8" width="15.6640625" style="58" hidden="1" customWidth="1"/>
    <col min="9" max="9" width="6.6640625" style="95" hidden="1" customWidth="1"/>
    <col min="10" max="16" width="9.109375" style="95" hidden="1" customWidth="1"/>
    <col min="17" max="20" width="9.109375" style="15" hidden="1" customWidth="1"/>
    <col min="21" max="21" width="5.88671875" style="15" hidden="1" customWidth="1"/>
    <col min="22" max="22" width="9.109375" style="15" hidden="1" customWidth="1"/>
    <col min="23" max="16384" width="9.109375" style="15"/>
  </cols>
  <sheetData>
    <row r="1" spans="1:20" ht="18.600000000000001" thickBot="1" x14ac:dyDescent="0.4">
      <c r="A1" s="338" t="s">
        <v>213</v>
      </c>
      <c r="B1" s="339"/>
      <c r="C1" s="339"/>
      <c r="D1" s="340"/>
      <c r="H1" s="58" t="s">
        <v>32</v>
      </c>
      <c r="P1" s="95" t="s">
        <v>42</v>
      </c>
    </row>
    <row r="2" spans="1:20" x14ac:dyDescent="0.3">
      <c r="A2" s="2"/>
      <c r="B2" s="2"/>
      <c r="C2" s="2"/>
      <c r="D2" s="2"/>
      <c r="F2" s="15" t="s">
        <v>41</v>
      </c>
      <c r="K2" s="95" t="s">
        <v>33</v>
      </c>
      <c r="L2" s="95" t="s">
        <v>34</v>
      </c>
      <c r="M2" s="95" t="s">
        <v>35</v>
      </c>
      <c r="N2" s="95" t="s">
        <v>36</v>
      </c>
      <c r="Q2" s="95" t="s">
        <v>33</v>
      </c>
      <c r="R2" s="95" t="s">
        <v>34</v>
      </c>
      <c r="S2" s="95" t="s">
        <v>35</v>
      </c>
      <c r="T2" s="95" t="s">
        <v>36</v>
      </c>
    </row>
    <row r="3" spans="1:20" x14ac:dyDescent="0.3">
      <c r="A3" s="333" t="s">
        <v>9</v>
      </c>
      <c r="B3" s="333"/>
      <c r="C3" s="333"/>
      <c r="D3" s="129" t="s">
        <v>14</v>
      </c>
      <c r="H3" s="58" t="s">
        <v>10</v>
      </c>
      <c r="I3" s="95">
        <f>COUNTIF(D4:D7,"At least twice monthly")</f>
        <v>0</v>
      </c>
      <c r="J3" s="95">
        <f>I3*3</f>
        <v>0</v>
      </c>
      <c r="P3" s="95">
        <v>1</v>
      </c>
      <c r="Q3" s="279">
        <f>IF(I3&gt;2,1,0)</f>
        <v>0</v>
      </c>
      <c r="R3" s="279">
        <f>IF(Q3=0,IF((I3+I4)&gt;2,1,0),0)</f>
        <v>0</v>
      </c>
      <c r="S3" s="307">
        <f>IF(AND((I3+I4)&lt;3,(I3+I4)&gt;1),1,0)</f>
        <v>0</v>
      </c>
      <c r="T3" s="307">
        <f>IF((I3+I4)&lt;2,1,0)</f>
        <v>1</v>
      </c>
    </row>
    <row r="4" spans="1:20" x14ac:dyDescent="0.3">
      <c r="A4" s="341" t="s">
        <v>15</v>
      </c>
      <c r="B4" s="341"/>
      <c r="C4" s="341"/>
      <c r="D4" s="127" t="s">
        <v>31</v>
      </c>
      <c r="H4" s="58" t="s">
        <v>11</v>
      </c>
      <c r="I4" s="95">
        <f>COUNTIF(D4:D7,"Monthly")</f>
        <v>0</v>
      </c>
      <c r="J4" s="95">
        <f>I4*2</f>
        <v>0</v>
      </c>
      <c r="P4" s="95">
        <v>2</v>
      </c>
      <c r="Q4" s="279">
        <f>IF(AND(D10="weekly",D11=TRUE),1,0)</f>
        <v>0</v>
      </c>
      <c r="R4" s="279">
        <f>IF(AND(D10="at least monthly",D11=TRUE),1,0)</f>
        <v>0</v>
      </c>
      <c r="S4" s="279">
        <f>IF(AND(OR(D10="weekly",D10="at least monthly"),D11=FALSE),1,0)</f>
        <v>0</v>
      </c>
      <c r="T4" s="279">
        <f>IF(SUM(Q4:S4)=0,1,0)</f>
        <v>1</v>
      </c>
    </row>
    <row r="5" spans="1:20" x14ac:dyDescent="0.3">
      <c r="A5" s="334" t="s">
        <v>16</v>
      </c>
      <c r="B5" s="334"/>
      <c r="C5" s="334"/>
      <c r="D5" s="128" t="s">
        <v>31</v>
      </c>
      <c r="H5" s="58" t="s">
        <v>13</v>
      </c>
      <c r="I5" s="95">
        <f>COUNTIF(D4:D7,"Less than monthly")</f>
        <v>0</v>
      </c>
      <c r="J5" s="95">
        <f>I5*1</f>
        <v>0</v>
      </c>
      <c r="P5" s="95">
        <v>3</v>
      </c>
      <c r="Q5" s="279">
        <f>IF(COUNTIF($D$14:$D$22,TRUE)&gt;7,1,0)</f>
        <v>0</v>
      </c>
      <c r="R5" s="279">
        <f>IF(COUNTIF($D$14:$D$22,TRUE)=7,1,0)</f>
        <v>0</v>
      </c>
      <c r="S5" s="279">
        <f>IF(AND(COUNTIF($D$14:$D$22,TRUE)&lt;7,COUNTIF($D$14:$D$22,TRUE)&gt;3),1,0)</f>
        <v>0</v>
      </c>
      <c r="T5" s="279">
        <f>IF(COUNTIF($D$14:$D$22,TRUE)&lt;4,1,0)</f>
        <v>1</v>
      </c>
    </row>
    <row r="6" spans="1:20" x14ac:dyDescent="0.3">
      <c r="A6" s="334" t="s">
        <v>17</v>
      </c>
      <c r="B6" s="334"/>
      <c r="C6" s="334"/>
      <c r="D6" s="128" t="s">
        <v>31</v>
      </c>
      <c r="H6" s="58" t="s">
        <v>12</v>
      </c>
      <c r="I6" s="95">
        <f>COUNTIF(D4:D7,"Never")</f>
        <v>0</v>
      </c>
      <c r="J6" s="95">
        <f>I6*0</f>
        <v>0</v>
      </c>
      <c r="P6" s="95">
        <v>4</v>
      </c>
      <c r="Q6" s="279">
        <f>IF(COUNTIF($D$25:$D$33,TRUE)&gt;7,1,0)</f>
        <v>0</v>
      </c>
      <c r="R6" s="279">
        <f>IF(COUNTIF($D$25:$D$33,TRUE)=7,1,0)</f>
        <v>0</v>
      </c>
      <c r="S6" s="279">
        <f>IF(AND(COUNTIF($D$25:$D$33,TRUE)&lt;7,COUNTIF($D$25:$D$33,TRUE)&gt;3),1,0)</f>
        <v>0</v>
      </c>
      <c r="T6" s="279">
        <f>IF(COUNTIF($D$25:$D$33,TRUE)&lt;4,1,0)</f>
        <v>1</v>
      </c>
    </row>
    <row r="7" spans="1:20" x14ac:dyDescent="0.3">
      <c r="A7" s="334" t="s">
        <v>18</v>
      </c>
      <c r="B7" s="334"/>
      <c r="C7" s="334" t="b">
        <v>1</v>
      </c>
      <c r="D7" s="128" t="s">
        <v>31</v>
      </c>
      <c r="F7" s="15">
        <v>1</v>
      </c>
      <c r="J7" s="92">
        <f>SUM(J3:J6)</f>
        <v>0</v>
      </c>
      <c r="K7" s="95">
        <f>Q3</f>
        <v>0</v>
      </c>
      <c r="L7" s="205">
        <f t="shared" ref="L7:N7" si="0">R3</f>
        <v>0</v>
      </c>
      <c r="M7" s="205">
        <f t="shared" si="0"/>
        <v>0</v>
      </c>
      <c r="N7" s="205">
        <f t="shared" si="0"/>
        <v>1</v>
      </c>
      <c r="O7" s="92"/>
      <c r="P7" s="95">
        <v>5</v>
      </c>
      <c r="Q7" s="279">
        <f>IF(COUNTIF($D$37:$D$43,TRUE)&gt;5,1,0)</f>
        <v>0</v>
      </c>
      <c r="R7" s="279">
        <f>IF(COUNTIF($D$37:$D$43,TRUE)=5,1,0)</f>
        <v>0</v>
      </c>
      <c r="S7" s="279">
        <f>IF(AND(COUNTIF($D$37:$D$43,TRUE)&gt;0,COUNTIF($D$37:$D$43,TRUE)&lt;5),1,0)</f>
        <v>0</v>
      </c>
      <c r="T7" s="279">
        <f>IF(COUNTIF($D$37:$D$43,TRUE)=0,1,0)</f>
        <v>1</v>
      </c>
    </row>
    <row r="8" spans="1:20" x14ac:dyDescent="0.3">
      <c r="A8" s="303"/>
      <c r="B8" s="303"/>
      <c r="C8" s="303"/>
      <c r="D8" s="11"/>
      <c r="F8" s="15">
        <v>2</v>
      </c>
      <c r="H8" s="58" t="s">
        <v>20</v>
      </c>
      <c r="I8" s="95">
        <f>COUNTIF(D10:D33,TRUE)</f>
        <v>0</v>
      </c>
      <c r="K8" s="95">
        <f>IF(I8&gt;16,1,0)</f>
        <v>0</v>
      </c>
      <c r="L8" s="205">
        <f>IF(I8=15,1,0)</f>
        <v>0</v>
      </c>
      <c r="M8" s="205">
        <f>IF(AND(I8&lt;15,I8&gt;8),1,0)</f>
        <v>0</v>
      </c>
      <c r="N8" s="205">
        <f>IF(I8&lt;8,1,0)</f>
        <v>1</v>
      </c>
      <c r="Q8" s="95"/>
      <c r="R8" s="95"/>
      <c r="S8" s="95"/>
      <c r="T8" s="95"/>
    </row>
    <row r="9" spans="1:20" x14ac:dyDescent="0.3">
      <c r="A9" s="303"/>
      <c r="B9" s="303"/>
      <c r="C9" s="303"/>
      <c r="D9" s="125" t="s">
        <v>19</v>
      </c>
      <c r="F9" s="15">
        <v>3</v>
      </c>
      <c r="K9" s="15">
        <f>Q7</f>
        <v>0</v>
      </c>
      <c r="L9" s="15">
        <f t="shared" ref="L9:N9" si="1">R7</f>
        <v>0</v>
      </c>
      <c r="M9" s="15">
        <f>S7</f>
        <v>0</v>
      </c>
      <c r="N9" s="15">
        <f t="shared" si="1"/>
        <v>1</v>
      </c>
    </row>
    <row r="10" spans="1:20" x14ac:dyDescent="0.3">
      <c r="A10" s="335" t="s">
        <v>283</v>
      </c>
      <c r="B10" s="335"/>
      <c r="C10" s="335"/>
      <c r="D10" s="209" t="s">
        <v>31</v>
      </c>
    </row>
    <row r="11" spans="1:20" x14ac:dyDescent="0.3">
      <c r="A11" s="336" t="s">
        <v>284</v>
      </c>
      <c r="B11" s="336"/>
      <c r="C11" s="336"/>
      <c r="D11" s="118" t="b">
        <v>0</v>
      </c>
    </row>
    <row r="12" spans="1:20" x14ac:dyDescent="0.3">
      <c r="A12" s="304"/>
      <c r="B12" s="304"/>
      <c r="C12" s="304"/>
      <c r="D12" s="11"/>
    </row>
    <row r="13" spans="1:20" x14ac:dyDescent="0.3">
      <c r="A13" s="333" t="s">
        <v>22</v>
      </c>
      <c r="B13" s="333"/>
      <c r="C13" s="333"/>
      <c r="D13" s="121" t="s">
        <v>19</v>
      </c>
      <c r="J13" s="92"/>
    </row>
    <row r="14" spans="1:20" x14ac:dyDescent="0.3">
      <c r="A14" s="337" t="s">
        <v>313</v>
      </c>
      <c r="B14" s="337"/>
      <c r="C14" s="337"/>
      <c r="D14" s="130" t="b">
        <v>0</v>
      </c>
    </row>
    <row r="15" spans="1:20" x14ac:dyDescent="0.3">
      <c r="A15" s="305" t="s">
        <v>23</v>
      </c>
      <c r="B15" s="305"/>
      <c r="C15" s="305"/>
      <c r="D15" s="123" t="b">
        <v>0</v>
      </c>
    </row>
    <row r="16" spans="1:20" x14ac:dyDescent="0.3">
      <c r="A16" s="305" t="s">
        <v>24</v>
      </c>
      <c r="B16" s="305"/>
      <c r="C16" s="305"/>
      <c r="D16" s="123" t="b">
        <v>0</v>
      </c>
    </row>
    <row r="17" spans="1:16" x14ac:dyDescent="0.3">
      <c r="A17" s="305" t="s">
        <v>25</v>
      </c>
      <c r="B17" s="305"/>
      <c r="C17" s="305"/>
      <c r="D17" s="123" t="b">
        <v>0</v>
      </c>
    </row>
    <row r="18" spans="1:16" x14ac:dyDescent="0.3">
      <c r="A18" s="305" t="s">
        <v>26</v>
      </c>
      <c r="B18" s="305"/>
      <c r="C18" s="305"/>
      <c r="D18" s="123" t="b">
        <v>0</v>
      </c>
      <c r="K18" s="94"/>
      <c r="L18" s="94"/>
    </row>
    <row r="19" spans="1:16" x14ac:dyDescent="0.3">
      <c r="A19" s="306" t="s">
        <v>27</v>
      </c>
      <c r="B19" s="306"/>
      <c r="C19" s="306"/>
      <c r="D19" s="123" t="b">
        <v>0</v>
      </c>
      <c r="K19" s="94"/>
      <c r="M19" s="94"/>
      <c r="N19" s="94"/>
      <c r="O19" s="94"/>
    </row>
    <row r="20" spans="1:16" x14ac:dyDescent="0.3">
      <c r="A20" s="306" t="s">
        <v>28</v>
      </c>
      <c r="B20" s="306"/>
      <c r="C20" s="306"/>
      <c r="D20" s="123" t="b">
        <v>0</v>
      </c>
    </row>
    <row r="21" spans="1:16" x14ac:dyDescent="0.3">
      <c r="A21" s="306" t="s">
        <v>287</v>
      </c>
      <c r="B21" s="306"/>
      <c r="C21" s="306"/>
      <c r="D21" s="123" t="b">
        <v>0</v>
      </c>
      <c r="I21" s="205"/>
      <c r="J21" s="205"/>
      <c r="K21" s="205"/>
      <c r="L21" s="205"/>
      <c r="M21" s="205"/>
      <c r="N21" s="205"/>
      <c r="O21" s="205"/>
      <c r="P21" s="205"/>
    </row>
    <row r="22" spans="1:16" x14ac:dyDescent="0.3">
      <c r="A22" s="306" t="s">
        <v>29</v>
      </c>
      <c r="B22" s="306"/>
      <c r="C22" s="306"/>
      <c r="D22" s="123" t="b">
        <v>0</v>
      </c>
    </row>
    <row r="23" spans="1:16" x14ac:dyDescent="0.3">
      <c r="A23" s="303"/>
      <c r="B23" s="303"/>
      <c r="C23" s="303"/>
      <c r="D23" s="11"/>
    </row>
    <row r="24" spans="1:16" x14ac:dyDescent="0.3">
      <c r="A24" s="333" t="s">
        <v>214</v>
      </c>
      <c r="B24" s="333"/>
      <c r="C24" s="333"/>
      <c r="D24" s="121" t="s">
        <v>19</v>
      </c>
    </row>
    <row r="25" spans="1:16" x14ac:dyDescent="0.3">
      <c r="A25" s="329" t="s">
        <v>37</v>
      </c>
      <c r="B25" s="329"/>
      <c r="C25" s="329"/>
      <c r="D25" s="124" t="b">
        <v>0</v>
      </c>
    </row>
    <row r="26" spans="1:16" x14ac:dyDescent="0.3">
      <c r="A26" s="330" t="s">
        <v>38</v>
      </c>
      <c r="B26" s="330"/>
      <c r="C26" s="330"/>
      <c r="D26" s="123" t="b">
        <v>0</v>
      </c>
    </row>
    <row r="27" spans="1:16" x14ac:dyDescent="0.3">
      <c r="A27" s="330" t="s">
        <v>39</v>
      </c>
      <c r="B27" s="330"/>
      <c r="C27" s="330"/>
      <c r="D27" s="123" t="b">
        <v>0</v>
      </c>
    </row>
    <row r="28" spans="1:16" x14ac:dyDescent="0.3">
      <c r="A28" s="330" t="s">
        <v>435</v>
      </c>
      <c r="B28" s="330"/>
      <c r="C28" s="330"/>
      <c r="D28" s="123" t="b">
        <v>0</v>
      </c>
    </row>
    <row r="29" spans="1:16" x14ac:dyDescent="0.3">
      <c r="A29" s="330" t="s">
        <v>40</v>
      </c>
      <c r="B29" s="330"/>
      <c r="C29" s="330"/>
      <c r="D29" s="123" t="b">
        <v>0</v>
      </c>
    </row>
    <row r="30" spans="1:16" ht="29.25" customHeight="1" x14ac:dyDescent="0.3">
      <c r="A30" s="331" t="s">
        <v>314</v>
      </c>
      <c r="B30" s="331"/>
      <c r="C30" s="331"/>
      <c r="D30" s="123" t="b">
        <v>0</v>
      </c>
    </row>
    <row r="31" spans="1:16" ht="32.25" customHeight="1" x14ac:dyDescent="0.3">
      <c r="A31" s="332" t="s">
        <v>315</v>
      </c>
      <c r="B31" s="332"/>
      <c r="C31" s="332"/>
      <c r="D31" s="124" t="b">
        <v>0</v>
      </c>
    </row>
    <row r="32" spans="1:16" x14ac:dyDescent="0.3">
      <c r="A32" s="328" t="s">
        <v>286</v>
      </c>
      <c r="B32" s="328"/>
      <c r="C32" s="328"/>
      <c r="D32" s="123" t="b">
        <v>0</v>
      </c>
    </row>
    <row r="33" spans="1:16" x14ac:dyDescent="0.3">
      <c r="A33" s="328" t="s">
        <v>436</v>
      </c>
      <c r="B33" s="328"/>
      <c r="C33" s="328"/>
      <c r="D33" s="124" t="b">
        <v>0</v>
      </c>
      <c r="P33" s="103"/>
    </row>
    <row r="34" spans="1:16" x14ac:dyDescent="0.3">
      <c r="A34" s="187"/>
      <c r="B34" s="187"/>
      <c r="C34" s="187"/>
      <c r="D34" s="188"/>
    </row>
    <row r="35" spans="1:16" x14ac:dyDescent="0.3">
      <c r="A35" s="3"/>
      <c r="B35" s="2"/>
      <c r="C35" s="2"/>
      <c r="D35" s="11"/>
      <c r="I35" s="103"/>
      <c r="J35" s="103"/>
      <c r="K35" s="103"/>
      <c r="L35" s="103"/>
      <c r="M35" s="103"/>
      <c r="N35" s="103"/>
      <c r="O35" s="103"/>
    </row>
    <row r="36" spans="1:16" x14ac:dyDescent="0.3">
      <c r="A36" s="135" t="s">
        <v>43</v>
      </c>
      <c r="B36" s="136"/>
      <c r="C36" s="136"/>
      <c r="D36" s="125" t="s">
        <v>19</v>
      </c>
    </row>
    <row r="37" spans="1:16" x14ac:dyDescent="0.3">
      <c r="A37" s="133" t="s">
        <v>44</v>
      </c>
      <c r="B37" s="133"/>
      <c r="C37" s="133"/>
      <c r="D37" s="124" t="b">
        <v>0</v>
      </c>
    </row>
    <row r="38" spans="1:16" x14ac:dyDescent="0.3">
      <c r="A38" s="134" t="s">
        <v>45</v>
      </c>
      <c r="B38" s="134"/>
      <c r="C38" s="134"/>
      <c r="D38" s="123" t="b">
        <v>0</v>
      </c>
    </row>
    <row r="39" spans="1:16" x14ac:dyDescent="0.3">
      <c r="A39" s="134" t="s">
        <v>46</v>
      </c>
      <c r="B39" s="134"/>
      <c r="C39" s="134"/>
      <c r="D39" s="123" t="b">
        <v>0</v>
      </c>
    </row>
    <row r="40" spans="1:16" x14ac:dyDescent="0.3">
      <c r="A40" s="134" t="s">
        <v>47</v>
      </c>
      <c r="B40" s="134"/>
      <c r="C40" s="134"/>
      <c r="D40" s="123" t="b">
        <v>0</v>
      </c>
    </row>
    <row r="41" spans="1:16" x14ac:dyDescent="0.3">
      <c r="A41" s="134" t="s">
        <v>48</v>
      </c>
      <c r="B41" s="134"/>
      <c r="C41" s="134"/>
      <c r="D41" s="123" t="b">
        <v>0</v>
      </c>
    </row>
    <row r="42" spans="1:16" x14ac:dyDescent="0.3">
      <c r="A42" s="134" t="s">
        <v>49</v>
      </c>
      <c r="B42" s="134"/>
      <c r="C42" s="134"/>
      <c r="D42" s="123" t="b">
        <v>0</v>
      </c>
    </row>
    <row r="43" spans="1:16" x14ac:dyDescent="0.3">
      <c r="A43" s="134" t="s">
        <v>50</v>
      </c>
      <c r="B43" s="134"/>
      <c r="C43" s="134"/>
      <c r="D43" s="123" t="b">
        <v>0</v>
      </c>
    </row>
    <row r="44" spans="1:16" x14ac:dyDescent="0.3">
      <c r="A44" s="2"/>
      <c r="B44" s="2"/>
      <c r="C44" s="2"/>
      <c r="D44" s="2"/>
    </row>
    <row r="45" spans="1:16" x14ac:dyDescent="0.3">
      <c r="A45" s="2"/>
      <c r="B45" s="2"/>
      <c r="C45" s="2"/>
      <c r="D45" s="2"/>
    </row>
  </sheetData>
  <sheetProtection sheet="1" objects="1" scenarios="1"/>
  <mergeCells count="20">
    <mergeCell ref="A1:D1"/>
    <mergeCell ref="A3:C3"/>
    <mergeCell ref="A4:C4"/>
    <mergeCell ref="A5:C5"/>
    <mergeCell ref="A6:C6"/>
    <mergeCell ref="A24:C24"/>
    <mergeCell ref="A7:C7"/>
    <mergeCell ref="A10:C10"/>
    <mergeCell ref="A11:C11"/>
    <mergeCell ref="A13:C13"/>
    <mergeCell ref="A14:C14"/>
    <mergeCell ref="A33:C33"/>
    <mergeCell ref="A25:C25"/>
    <mergeCell ref="A26:C26"/>
    <mergeCell ref="A27:C27"/>
    <mergeCell ref="A28:C28"/>
    <mergeCell ref="A29:C29"/>
    <mergeCell ref="A30:C30"/>
    <mergeCell ref="A31:C31"/>
    <mergeCell ref="A32:C32"/>
  </mergeCells>
  <pageMargins left="0.7" right="0.7" top="0.75" bottom="0.75" header="0.3" footer="0.3"/>
  <pageSetup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3</xdr:col>
                    <xdr:colOff>45720</xdr:colOff>
                    <xdr:row>9</xdr:row>
                    <xdr:rowOff>175260</xdr:rowOff>
                  </from>
                  <to>
                    <xdr:col>3</xdr:col>
                    <xdr:colOff>541020</xdr:colOff>
                    <xdr:row>11</xdr:row>
                    <xdr:rowOff>7620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xdr:col>
                    <xdr:colOff>45720</xdr:colOff>
                    <xdr:row>12</xdr:row>
                    <xdr:rowOff>175260</xdr:rowOff>
                  </from>
                  <to>
                    <xdr:col>3</xdr:col>
                    <xdr:colOff>944880</xdr:colOff>
                    <xdr:row>14</xdr:row>
                    <xdr:rowOff>7620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3</xdr:col>
                    <xdr:colOff>45720</xdr:colOff>
                    <xdr:row>13</xdr:row>
                    <xdr:rowOff>175260</xdr:rowOff>
                  </from>
                  <to>
                    <xdr:col>3</xdr:col>
                    <xdr:colOff>944880</xdr:colOff>
                    <xdr:row>15</xdr:row>
                    <xdr:rowOff>7620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3</xdr:col>
                    <xdr:colOff>45720</xdr:colOff>
                    <xdr:row>15</xdr:row>
                    <xdr:rowOff>182880</xdr:rowOff>
                  </from>
                  <to>
                    <xdr:col>3</xdr:col>
                    <xdr:colOff>944880</xdr:colOff>
                    <xdr:row>17</xdr:row>
                    <xdr:rowOff>22860</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from>
                    <xdr:col>3</xdr:col>
                    <xdr:colOff>45720</xdr:colOff>
                    <xdr:row>14</xdr:row>
                    <xdr:rowOff>182880</xdr:rowOff>
                  </from>
                  <to>
                    <xdr:col>3</xdr:col>
                    <xdr:colOff>944880</xdr:colOff>
                    <xdr:row>16</xdr:row>
                    <xdr:rowOff>22860</xdr:rowOff>
                  </to>
                </anchor>
              </controlPr>
            </control>
          </mc:Choice>
        </mc:AlternateContent>
        <mc:AlternateContent xmlns:mc="http://schemas.openxmlformats.org/markup-compatibility/2006">
          <mc:Choice Requires="x14">
            <control shapeId="8200" r:id="rId9" name="Check Box 8">
              <controlPr defaultSize="0" autoFill="0" autoLine="0" autoPict="0">
                <anchor moveWithCells="1">
                  <from>
                    <xdr:col>3</xdr:col>
                    <xdr:colOff>45720</xdr:colOff>
                    <xdr:row>16</xdr:row>
                    <xdr:rowOff>182880</xdr:rowOff>
                  </from>
                  <to>
                    <xdr:col>3</xdr:col>
                    <xdr:colOff>944880</xdr:colOff>
                    <xdr:row>18</xdr:row>
                    <xdr:rowOff>22860</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3</xdr:col>
                    <xdr:colOff>45720</xdr:colOff>
                    <xdr:row>17</xdr:row>
                    <xdr:rowOff>175260</xdr:rowOff>
                  </from>
                  <to>
                    <xdr:col>3</xdr:col>
                    <xdr:colOff>944880</xdr:colOff>
                    <xdr:row>19</xdr:row>
                    <xdr:rowOff>7620</xdr:rowOff>
                  </to>
                </anchor>
              </controlPr>
            </control>
          </mc:Choice>
        </mc:AlternateContent>
        <mc:AlternateContent xmlns:mc="http://schemas.openxmlformats.org/markup-compatibility/2006">
          <mc:Choice Requires="x14">
            <control shapeId="8203" r:id="rId11" name="Check Box 11">
              <controlPr defaultSize="0" autoFill="0" autoLine="0" autoPict="0">
                <anchor moveWithCells="1">
                  <from>
                    <xdr:col>3</xdr:col>
                    <xdr:colOff>45720</xdr:colOff>
                    <xdr:row>18</xdr:row>
                    <xdr:rowOff>182880</xdr:rowOff>
                  </from>
                  <to>
                    <xdr:col>3</xdr:col>
                    <xdr:colOff>944880</xdr:colOff>
                    <xdr:row>20</xdr:row>
                    <xdr:rowOff>22860</xdr:rowOff>
                  </to>
                </anchor>
              </controlPr>
            </control>
          </mc:Choice>
        </mc:AlternateContent>
        <mc:AlternateContent xmlns:mc="http://schemas.openxmlformats.org/markup-compatibility/2006">
          <mc:Choice Requires="x14">
            <control shapeId="8204" r:id="rId12" name="Check Box 12">
              <controlPr defaultSize="0" autoFill="0" autoLine="0" autoPict="0">
                <anchor moveWithCells="1">
                  <from>
                    <xdr:col>3</xdr:col>
                    <xdr:colOff>45720</xdr:colOff>
                    <xdr:row>24</xdr:row>
                    <xdr:rowOff>175260</xdr:rowOff>
                  </from>
                  <to>
                    <xdr:col>3</xdr:col>
                    <xdr:colOff>944880</xdr:colOff>
                    <xdr:row>26</xdr:row>
                    <xdr:rowOff>7620</xdr:rowOff>
                  </to>
                </anchor>
              </controlPr>
            </control>
          </mc:Choice>
        </mc:AlternateContent>
        <mc:AlternateContent xmlns:mc="http://schemas.openxmlformats.org/markup-compatibility/2006">
          <mc:Choice Requires="x14">
            <control shapeId="8205" r:id="rId13" name="Check Box 13">
              <controlPr defaultSize="0" autoFill="0" autoLine="0" autoPict="0">
                <anchor moveWithCells="1">
                  <from>
                    <xdr:col>3</xdr:col>
                    <xdr:colOff>45720</xdr:colOff>
                    <xdr:row>23</xdr:row>
                    <xdr:rowOff>175260</xdr:rowOff>
                  </from>
                  <to>
                    <xdr:col>3</xdr:col>
                    <xdr:colOff>944880</xdr:colOff>
                    <xdr:row>25</xdr:row>
                    <xdr:rowOff>7620</xdr:rowOff>
                  </to>
                </anchor>
              </controlPr>
            </control>
          </mc:Choice>
        </mc:AlternateContent>
        <mc:AlternateContent xmlns:mc="http://schemas.openxmlformats.org/markup-compatibility/2006">
          <mc:Choice Requires="x14">
            <control shapeId="8207" r:id="rId14" name="Check Box 15">
              <controlPr defaultSize="0" autoFill="0" autoLine="0" autoPict="0">
                <anchor moveWithCells="1">
                  <from>
                    <xdr:col>3</xdr:col>
                    <xdr:colOff>45720</xdr:colOff>
                    <xdr:row>25</xdr:row>
                    <xdr:rowOff>175260</xdr:rowOff>
                  </from>
                  <to>
                    <xdr:col>3</xdr:col>
                    <xdr:colOff>944880</xdr:colOff>
                    <xdr:row>27</xdr:row>
                    <xdr:rowOff>7620</xdr:rowOff>
                  </to>
                </anchor>
              </controlPr>
            </control>
          </mc:Choice>
        </mc:AlternateContent>
        <mc:AlternateContent xmlns:mc="http://schemas.openxmlformats.org/markup-compatibility/2006">
          <mc:Choice Requires="x14">
            <control shapeId="8209" r:id="rId15" name="Check Box 17">
              <controlPr defaultSize="0" autoFill="0" autoLine="0" autoPict="0">
                <anchor moveWithCells="1">
                  <from>
                    <xdr:col>3</xdr:col>
                    <xdr:colOff>45720</xdr:colOff>
                    <xdr:row>26</xdr:row>
                    <xdr:rowOff>175260</xdr:rowOff>
                  </from>
                  <to>
                    <xdr:col>3</xdr:col>
                    <xdr:colOff>944880</xdr:colOff>
                    <xdr:row>28</xdr:row>
                    <xdr:rowOff>7620</xdr:rowOff>
                  </to>
                </anchor>
              </controlPr>
            </control>
          </mc:Choice>
        </mc:AlternateContent>
        <mc:AlternateContent xmlns:mc="http://schemas.openxmlformats.org/markup-compatibility/2006">
          <mc:Choice Requires="x14">
            <control shapeId="8210" r:id="rId16" name="Check Box 18">
              <controlPr defaultSize="0" autoFill="0" autoLine="0" autoPict="0">
                <anchor moveWithCells="1">
                  <from>
                    <xdr:col>3</xdr:col>
                    <xdr:colOff>45720</xdr:colOff>
                    <xdr:row>27</xdr:row>
                    <xdr:rowOff>175260</xdr:rowOff>
                  </from>
                  <to>
                    <xdr:col>3</xdr:col>
                    <xdr:colOff>944880</xdr:colOff>
                    <xdr:row>29</xdr:row>
                    <xdr:rowOff>7620</xdr:rowOff>
                  </to>
                </anchor>
              </controlPr>
            </control>
          </mc:Choice>
        </mc:AlternateContent>
        <mc:AlternateContent xmlns:mc="http://schemas.openxmlformats.org/markup-compatibility/2006">
          <mc:Choice Requires="x14">
            <control shapeId="8211" r:id="rId17" name="Check Box 19">
              <controlPr defaultSize="0" autoFill="0" autoLine="0" autoPict="0">
                <anchor moveWithCells="1">
                  <from>
                    <xdr:col>3</xdr:col>
                    <xdr:colOff>45720</xdr:colOff>
                    <xdr:row>28</xdr:row>
                    <xdr:rowOff>175260</xdr:rowOff>
                  </from>
                  <to>
                    <xdr:col>3</xdr:col>
                    <xdr:colOff>944880</xdr:colOff>
                    <xdr:row>29</xdr:row>
                    <xdr:rowOff>198120</xdr:rowOff>
                  </to>
                </anchor>
              </controlPr>
            </control>
          </mc:Choice>
        </mc:AlternateContent>
        <mc:AlternateContent xmlns:mc="http://schemas.openxmlformats.org/markup-compatibility/2006">
          <mc:Choice Requires="x14">
            <control shapeId="8212" r:id="rId18" name="Check Box 20">
              <controlPr defaultSize="0" autoFill="0" autoLine="0" autoPict="0">
                <anchor moveWithCells="1">
                  <from>
                    <xdr:col>3</xdr:col>
                    <xdr:colOff>45720</xdr:colOff>
                    <xdr:row>20</xdr:row>
                    <xdr:rowOff>175260</xdr:rowOff>
                  </from>
                  <to>
                    <xdr:col>3</xdr:col>
                    <xdr:colOff>944880</xdr:colOff>
                    <xdr:row>22</xdr:row>
                    <xdr:rowOff>22860</xdr:rowOff>
                  </to>
                </anchor>
              </controlPr>
            </control>
          </mc:Choice>
        </mc:AlternateContent>
        <mc:AlternateContent xmlns:mc="http://schemas.openxmlformats.org/markup-compatibility/2006">
          <mc:Choice Requires="x14">
            <control shapeId="8225" r:id="rId19" name="Check Box 33">
              <controlPr defaultSize="0" autoFill="0" autoLine="0" autoPict="0">
                <anchor moveWithCells="1">
                  <from>
                    <xdr:col>3</xdr:col>
                    <xdr:colOff>45720</xdr:colOff>
                    <xdr:row>30</xdr:row>
                    <xdr:rowOff>0</xdr:rowOff>
                  </from>
                  <to>
                    <xdr:col>3</xdr:col>
                    <xdr:colOff>944880</xdr:colOff>
                    <xdr:row>30</xdr:row>
                    <xdr:rowOff>213360</xdr:rowOff>
                  </to>
                </anchor>
              </controlPr>
            </control>
          </mc:Choice>
        </mc:AlternateContent>
        <mc:AlternateContent xmlns:mc="http://schemas.openxmlformats.org/markup-compatibility/2006">
          <mc:Choice Requires="x14">
            <control shapeId="8226" r:id="rId20" name="Check Box 34">
              <controlPr defaultSize="0" autoFill="0" autoLine="0" autoPict="0">
                <anchor moveWithCells="1">
                  <from>
                    <xdr:col>3</xdr:col>
                    <xdr:colOff>45720</xdr:colOff>
                    <xdr:row>31</xdr:row>
                    <xdr:rowOff>0</xdr:rowOff>
                  </from>
                  <to>
                    <xdr:col>3</xdr:col>
                    <xdr:colOff>944880</xdr:colOff>
                    <xdr:row>32</xdr:row>
                    <xdr:rowOff>30480</xdr:rowOff>
                  </to>
                </anchor>
              </controlPr>
            </control>
          </mc:Choice>
        </mc:AlternateContent>
        <mc:AlternateContent xmlns:mc="http://schemas.openxmlformats.org/markup-compatibility/2006">
          <mc:Choice Requires="x14">
            <control shapeId="8228" r:id="rId21" name="Check Box 36">
              <controlPr defaultSize="0" autoFill="0" autoLine="0" autoPict="0">
                <anchor moveWithCells="1">
                  <from>
                    <xdr:col>3</xdr:col>
                    <xdr:colOff>45720</xdr:colOff>
                    <xdr:row>32</xdr:row>
                    <xdr:rowOff>0</xdr:rowOff>
                  </from>
                  <to>
                    <xdr:col>3</xdr:col>
                    <xdr:colOff>944880</xdr:colOff>
                    <xdr:row>33</xdr:row>
                    <xdr:rowOff>22860</xdr:rowOff>
                  </to>
                </anchor>
              </controlPr>
            </control>
          </mc:Choice>
        </mc:AlternateContent>
        <mc:AlternateContent xmlns:mc="http://schemas.openxmlformats.org/markup-compatibility/2006">
          <mc:Choice Requires="x14">
            <control shapeId="8237" r:id="rId22" name="Check Box 45">
              <controlPr defaultSize="0" autoFill="0" autoLine="0" autoPict="0">
                <anchor moveWithCells="1">
                  <from>
                    <xdr:col>3</xdr:col>
                    <xdr:colOff>45720</xdr:colOff>
                    <xdr:row>35</xdr:row>
                    <xdr:rowOff>175260</xdr:rowOff>
                  </from>
                  <to>
                    <xdr:col>3</xdr:col>
                    <xdr:colOff>944880</xdr:colOff>
                    <xdr:row>37</xdr:row>
                    <xdr:rowOff>7620</xdr:rowOff>
                  </to>
                </anchor>
              </controlPr>
            </control>
          </mc:Choice>
        </mc:AlternateContent>
        <mc:AlternateContent xmlns:mc="http://schemas.openxmlformats.org/markup-compatibility/2006">
          <mc:Choice Requires="x14">
            <control shapeId="8238" r:id="rId23" name="Check Box 46">
              <controlPr defaultSize="0" autoFill="0" autoLine="0" autoPict="0">
                <anchor moveWithCells="1">
                  <from>
                    <xdr:col>3</xdr:col>
                    <xdr:colOff>45720</xdr:colOff>
                    <xdr:row>36</xdr:row>
                    <xdr:rowOff>175260</xdr:rowOff>
                  </from>
                  <to>
                    <xdr:col>3</xdr:col>
                    <xdr:colOff>944880</xdr:colOff>
                    <xdr:row>38</xdr:row>
                    <xdr:rowOff>7620</xdr:rowOff>
                  </to>
                </anchor>
              </controlPr>
            </control>
          </mc:Choice>
        </mc:AlternateContent>
        <mc:AlternateContent xmlns:mc="http://schemas.openxmlformats.org/markup-compatibility/2006">
          <mc:Choice Requires="x14">
            <control shapeId="8239" r:id="rId24" name="Check Box 47">
              <controlPr defaultSize="0" autoFill="0" autoLine="0" autoPict="0">
                <anchor moveWithCells="1">
                  <from>
                    <xdr:col>3</xdr:col>
                    <xdr:colOff>45720</xdr:colOff>
                    <xdr:row>37</xdr:row>
                    <xdr:rowOff>175260</xdr:rowOff>
                  </from>
                  <to>
                    <xdr:col>3</xdr:col>
                    <xdr:colOff>944880</xdr:colOff>
                    <xdr:row>39</xdr:row>
                    <xdr:rowOff>7620</xdr:rowOff>
                  </to>
                </anchor>
              </controlPr>
            </control>
          </mc:Choice>
        </mc:AlternateContent>
        <mc:AlternateContent xmlns:mc="http://schemas.openxmlformats.org/markup-compatibility/2006">
          <mc:Choice Requires="x14">
            <control shapeId="8240" r:id="rId25" name="Check Box 48">
              <controlPr defaultSize="0" autoFill="0" autoLine="0" autoPict="0">
                <anchor moveWithCells="1">
                  <from>
                    <xdr:col>3</xdr:col>
                    <xdr:colOff>45720</xdr:colOff>
                    <xdr:row>38</xdr:row>
                    <xdr:rowOff>175260</xdr:rowOff>
                  </from>
                  <to>
                    <xdr:col>3</xdr:col>
                    <xdr:colOff>944880</xdr:colOff>
                    <xdr:row>40</xdr:row>
                    <xdr:rowOff>7620</xdr:rowOff>
                  </to>
                </anchor>
              </controlPr>
            </control>
          </mc:Choice>
        </mc:AlternateContent>
        <mc:AlternateContent xmlns:mc="http://schemas.openxmlformats.org/markup-compatibility/2006">
          <mc:Choice Requires="x14">
            <control shapeId="8241" r:id="rId26" name="Check Box 49">
              <controlPr defaultSize="0" autoFill="0" autoLine="0" autoPict="0">
                <anchor moveWithCells="1">
                  <from>
                    <xdr:col>3</xdr:col>
                    <xdr:colOff>45720</xdr:colOff>
                    <xdr:row>39</xdr:row>
                    <xdr:rowOff>175260</xdr:rowOff>
                  </from>
                  <to>
                    <xdr:col>3</xdr:col>
                    <xdr:colOff>944880</xdr:colOff>
                    <xdr:row>41</xdr:row>
                    <xdr:rowOff>7620</xdr:rowOff>
                  </to>
                </anchor>
              </controlPr>
            </control>
          </mc:Choice>
        </mc:AlternateContent>
        <mc:AlternateContent xmlns:mc="http://schemas.openxmlformats.org/markup-compatibility/2006">
          <mc:Choice Requires="x14">
            <control shapeId="8242" r:id="rId27" name="Check Box 50">
              <controlPr defaultSize="0" autoFill="0" autoLine="0" autoPict="0">
                <anchor moveWithCells="1">
                  <from>
                    <xdr:col>3</xdr:col>
                    <xdr:colOff>45720</xdr:colOff>
                    <xdr:row>40</xdr:row>
                    <xdr:rowOff>175260</xdr:rowOff>
                  </from>
                  <to>
                    <xdr:col>3</xdr:col>
                    <xdr:colOff>944880</xdr:colOff>
                    <xdr:row>42</xdr:row>
                    <xdr:rowOff>7620</xdr:rowOff>
                  </to>
                </anchor>
              </controlPr>
            </control>
          </mc:Choice>
        </mc:AlternateContent>
        <mc:AlternateContent xmlns:mc="http://schemas.openxmlformats.org/markup-compatibility/2006">
          <mc:Choice Requires="x14">
            <control shapeId="8245" r:id="rId28" name="Check Box 53">
              <controlPr defaultSize="0" autoFill="0" autoLine="0" autoPict="0">
                <anchor moveWithCells="1">
                  <from>
                    <xdr:col>3</xdr:col>
                    <xdr:colOff>45720</xdr:colOff>
                    <xdr:row>41</xdr:row>
                    <xdr:rowOff>175260</xdr:rowOff>
                  </from>
                  <to>
                    <xdr:col>3</xdr:col>
                    <xdr:colOff>944880</xdr:colOff>
                    <xdr:row>43</xdr:row>
                    <xdr:rowOff>7620</xdr:rowOff>
                  </to>
                </anchor>
              </controlPr>
            </control>
          </mc:Choice>
        </mc:AlternateContent>
        <mc:AlternateContent xmlns:mc="http://schemas.openxmlformats.org/markup-compatibility/2006">
          <mc:Choice Requires="x14">
            <control shapeId="8250" r:id="rId29" name="Check Box 58">
              <controlPr defaultSize="0" autoFill="0" autoLine="0" autoPict="0">
                <anchor moveWithCells="1">
                  <from>
                    <xdr:col>3</xdr:col>
                    <xdr:colOff>45720</xdr:colOff>
                    <xdr:row>19</xdr:row>
                    <xdr:rowOff>175260</xdr:rowOff>
                  </from>
                  <to>
                    <xdr:col>3</xdr:col>
                    <xdr:colOff>944880</xdr:colOff>
                    <xdr:row>21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Select one.">
          <x14:formula1>
            <xm:f>'Drop Down'!$A$1:$A$5</xm:f>
          </x14:formula1>
          <xm:sqref>D5</xm:sqref>
        </x14:dataValidation>
        <x14:dataValidation type="list" allowBlank="1" showInputMessage="1" showErrorMessage="1" promptTitle="How often?" prompt="Select one.">
          <x14:formula1>
            <xm:f>'Drop Down'!$A$1:$A$5</xm:f>
          </x14:formula1>
          <xm:sqref>D4 D6:D7</xm:sqref>
        </x14:dataValidation>
        <x14:dataValidation type="list" allowBlank="1" showInputMessage="1" showErrorMessage="1" promptTitle="How often?" prompt="Select one.">
          <x14:formula1>
            <xm:f>'Drop Down'!$A$9:$A$14</xm:f>
          </x14:formula1>
          <xm:sqref>D35</xm:sqref>
        </x14:dataValidation>
        <x14:dataValidation type="list" allowBlank="1" showInputMessage="1" showErrorMessage="1">
          <x14:formula1>
            <xm:f>'Drop Down'!$D$6:$D$9</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12436F"/>
  </sheetPr>
  <dimension ref="A1:K10"/>
  <sheetViews>
    <sheetView zoomScaleNormal="100" workbookViewId="0">
      <selection sqref="A1:F1"/>
    </sheetView>
  </sheetViews>
  <sheetFormatPr defaultColWidth="9.109375" defaultRowHeight="14.4" x14ac:dyDescent="0.3"/>
  <cols>
    <col min="1" max="1" width="5.109375" style="15" customWidth="1"/>
    <col min="2" max="2" width="20.88671875" style="15" customWidth="1"/>
    <col min="3" max="3" width="34" style="15" customWidth="1"/>
    <col min="4" max="4" width="32.5546875" style="15" customWidth="1"/>
    <col min="5" max="5" width="17.109375" style="15" customWidth="1"/>
    <col min="6" max="6" width="18.5546875" style="15" customWidth="1"/>
    <col min="7" max="7" width="20.5546875" style="15" hidden="1" customWidth="1"/>
    <col min="8" max="8" width="20" style="15" hidden="1" customWidth="1"/>
    <col min="9" max="9" width="2.88671875" style="15" customWidth="1"/>
    <col min="10" max="10" width="3" style="15" customWidth="1"/>
    <col min="11" max="11" width="2.6640625" style="15" customWidth="1"/>
    <col min="12" max="15" width="9.109375" style="15"/>
    <col min="16" max="16" width="9.109375" style="15" customWidth="1"/>
    <col min="17" max="16384" width="9.109375" style="15"/>
  </cols>
  <sheetData>
    <row r="1" spans="1:11" ht="14.4" customHeight="1" x14ac:dyDescent="0.3">
      <c r="A1" s="346" t="s">
        <v>0</v>
      </c>
      <c r="B1" s="347"/>
      <c r="C1" s="347"/>
      <c r="D1" s="347"/>
      <c r="E1" s="347"/>
      <c r="F1" s="348"/>
    </row>
    <row r="2" spans="1:11" ht="27.6" customHeight="1" thickBot="1" x14ac:dyDescent="0.35">
      <c r="A2" s="349" t="s">
        <v>1</v>
      </c>
      <c r="B2" s="350"/>
      <c r="C2" s="350"/>
      <c r="D2" s="350"/>
      <c r="E2" s="350"/>
      <c r="F2" s="351"/>
    </row>
    <row r="3" spans="1:11" ht="15" customHeight="1" thickBot="1" x14ac:dyDescent="0.35">
      <c r="A3" s="352" t="s">
        <v>291</v>
      </c>
      <c r="B3" s="353"/>
      <c r="C3" s="353"/>
      <c r="D3" s="353"/>
      <c r="E3" s="353"/>
      <c r="F3" s="354"/>
    </row>
    <row r="4" spans="1:11" ht="34.5" customHeight="1" x14ac:dyDescent="0.3">
      <c r="A4" s="346" t="s">
        <v>2</v>
      </c>
      <c r="B4" s="348"/>
      <c r="C4" s="73" t="s">
        <v>8</v>
      </c>
      <c r="D4" s="73" t="s">
        <v>3</v>
      </c>
      <c r="E4" s="16" t="s">
        <v>4</v>
      </c>
      <c r="F4" s="16" t="s">
        <v>57</v>
      </c>
    </row>
    <row r="5" spans="1:11" ht="69.599999999999994" thickBot="1" x14ac:dyDescent="0.35">
      <c r="A5" s="81"/>
      <c r="B5" s="82"/>
      <c r="C5" s="83"/>
      <c r="D5" s="83"/>
      <c r="E5" s="27" t="s">
        <v>5</v>
      </c>
      <c r="F5" s="88" t="s">
        <v>6</v>
      </c>
      <c r="H5" s="17"/>
      <c r="I5" s="17"/>
      <c r="J5" s="17"/>
      <c r="K5" s="17"/>
    </row>
    <row r="6" spans="1:11" ht="166.2" thickBot="1" x14ac:dyDescent="0.35">
      <c r="A6" s="203">
        <v>1</v>
      </c>
      <c r="B6" s="204" t="s">
        <v>341</v>
      </c>
      <c r="C6" s="216" t="s">
        <v>279</v>
      </c>
      <c r="D6" s="217" t="s">
        <v>280</v>
      </c>
      <c r="E6" s="225" t="s">
        <v>299</v>
      </c>
      <c r="F6" s="226" t="s">
        <v>300</v>
      </c>
    </row>
    <row r="7" spans="1:11" ht="43.95" customHeight="1" thickBot="1" x14ac:dyDescent="0.35">
      <c r="A7" s="342">
        <v>2</v>
      </c>
      <c r="B7" s="344" t="s">
        <v>342</v>
      </c>
      <c r="C7" s="227" t="s">
        <v>304</v>
      </c>
      <c r="D7" s="228" t="s">
        <v>301</v>
      </c>
      <c r="E7" s="228" t="s">
        <v>302</v>
      </c>
      <c r="F7" s="228" t="s">
        <v>303</v>
      </c>
    </row>
    <row r="8" spans="1:11" ht="166.2" thickBot="1" x14ac:dyDescent="0.35">
      <c r="A8" s="343"/>
      <c r="B8" s="345"/>
      <c r="C8" s="218" t="s">
        <v>305</v>
      </c>
      <c r="D8" s="219" t="s">
        <v>306</v>
      </c>
      <c r="E8" s="229" t="s">
        <v>417</v>
      </c>
      <c r="F8" s="230" t="s">
        <v>418</v>
      </c>
    </row>
    <row r="9" spans="1:11" ht="249" thickBot="1" x14ac:dyDescent="0.35">
      <c r="A9" s="343"/>
      <c r="B9" s="345"/>
      <c r="C9" s="220" t="s">
        <v>307</v>
      </c>
      <c r="D9" s="221" t="s">
        <v>308</v>
      </c>
      <c r="E9" s="229" t="s">
        <v>309</v>
      </c>
      <c r="F9" s="230" t="s">
        <v>310</v>
      </c>
    </row>
    <row r="10" spans="1:11" ht="152.4" thickBot="1" x14ac:dyDescent="0.35">
      <c r="A10" s="23">
        <v>3</v>
      </c>
      <c r="B10" s="18" t="s">
        <v>343</v>
      </c>
      <c r="C10" s="19" t="s">
        <v>311</v>
      </c>
      <c r="D10" s="19" t="s">
        <v>312</v>
      </c>
      <c r="E10" s="20" t="s">
        <v>277</v>
      </c>
      <c r="F10" s="21" t="s">
        <v>7</v>
      </c>
    </row>
  </sheetData>
  <sheetProtection sheet="1" objects="1" scenarios="1"/>
  <mergeCells count="6">
    <mergeCell ref="A7:A9"/>
    <mergeCell ref="B7:B9"/>
    <mergeCell ref="A1:F1"/>
    <mergeCell ref="A2:F2"/>
    <mergeCell ref="A3:F3"/>
    <mergeCell ref="A4:B4"/>
  </mergeCells>
  <pageMargins left="0.7" right="0.7" top="0.75" bottom="0.75" header="0.3" footer="0.3"/>
  <pageSetup scale="95" orientation="landscape" r:id="rId1"/>
  <rowBreaks count="1" manualBreakCount="1">
    <brk id="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89" id="{85A43EBB-E6B6-4378-8516-A7F753B30EB5}">
            <xm:f>'CT SA'!Q3=1</xm:f>
            <x14:dxf>
              <fill>
                <patternFill>
                  <bgColor theme="8" tint="0.59996337778862885"/>
                </patternFill>
              </fill>
            </x14:dxf>
          </x14:cfRule>
          <xm:sqref>C6:F10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53"/>
  <sheetViews>
    <sheetView workbookViewId="0">
      <selection activeCell="D17" sqref="D17"/>
    </sheetView>
  </sheetViews>
  <sheetFormatPr defaultRowHeight="14.4" x14ac:dyDescent="0.3"/>
  <cols>
    <col min="1" max="1" width="22" customWidth="1"/>
  </cols>
  <sheetData>
    <row r="1" spans="1:4" x14ac:dyDescent="0.3">
      <c r="A1" t="s">
        <v>31</v>
      </c>
    </row>
    <row r="2" spans="1:4" x14ac:dyDescent="0.3">
      <c r="A2" s="1" t="s">
        <v>10</v>
      </c>
    </row>
    <row r="3" spans="1:4" x14ac:dyDescent="0.3">
      <c r="A3" s="1" t="s">
        <v>11</v>
      </c>
    </row>
    <row r="4" spans="1:4" x14ac:dyDescent="0.3">
      <c r="A4" s="1" t="s">
        <v>13</v>
      </c>
    </row>
    <row r="5" spans="1:4" x14ac:dyDescent="0.3">
      <c r="A5" s="1" t="s">
        <v>12</v>
      </c>
    </row>
    <row r="6" spans="1:4" x14ac:dyDescent="0.3">
      <c r="A6" s="1" t="s">
        <v>31</v>
      </c>
      <c r="D6" s="96" t="s">
        <v>31</v>
      </c>
    </row>
    <row r="7" spans="1:4" x14ac:dyDescent="0.3">
      <c r="A7" s="1" t="s">
        <v>20</v>
      </c>
      <c r="D7" t="s">
        <v>281</v>
      </c>
    </row>
    <row r="8" spans="1:4" x14ac:dyDescent="0.3">
      <c r="A8" s="1" t="s">
        <v>21</v>
      </c>
      <c r="D8" t="s">
        <v>282</v>
      </c>
    </row>
    <row r="9" spans="1:4" x14ac:dyDescent="0.3">
      <c r="A9" t="s">
        <v>31</v>
      </c>
      <c r="D9" t="s">
        <v>285</v>
      </c>
    </row>
    <row r="10" spans="1:4" x14ac:dyDescent="0.3">
      <c r="A10" s="1" t="s">
        <v>51</v>
      </c>
    </row>
    <row r="11" spans="1:4" x14ac:dyDescent="0.3">
      <c r="A11" s="1" t="s">
        <v>52</v>
      </c>
    </row>
    <row r="12" spans="1:4" x14ac:dyDescent="0.3">
      <c r="A12" s="1" t="s">
        <v>53</v>
      </c>
    </row>
    <row r="13" spans="1:4" x14ac:dyDescent="0.3">
      <c r="A13" s="1" t="s">
        <v>54</v>
      </c>
    </row>
    <row r="14" spans="1:4" x14ac:dyDescent="0.3">
      <c r="A14" s="1" t="s">
        <v>12</v>
      </c>
    </row>
    <row r="16" spans="1:4" x14ac:dyDescent="0.3">
      <c r="A16" t="s">
        <v>31</v>
      </c>
      <c r="D16" s="96" t="s">
        <v>31</v>
      </c>
    </row>
    <row r="17" spans="1:4" x14ac:dyDescent="0.3">
      <c r="A17" s="1" t="s">
        <v>51</v>
      </c>
      <c r="D17" s="1" t="s">
        <v>250</v>
      </c>
    </row>
    <row r="18" spans="1:4" x14ac:dyDescent="0.3">
      <c r="A18" s="1" t="s">
        <v>52</v>
      </c>
      <c r="D18" s="1" t="s">
        <v>255</v>
      </c>
    </row>
    <row r="19" spans="1:4" x14ac:dyDescent="0.3">
      <c r="A19" s="1" t="s">
        <v>53</v>
      </c>
      <c r="D19" s="1" t="s">
        <v>256</v>
      </c>
    </row>
    <row r="20" spans="1:4" x14ac:dyDescent="0.3">
      <c r="A20" s="1" t="s">
        <v>54</v>
      </c>
      <c r="D20" s="1" t="s">
        <v>251</v>
      </c>
    </row>
    <row r="21" spans="1:4" x14ac:dyDescent="0.3">
      <c r="A21" s="1" t="s">
        <v>12</v>
      </c>
    </row>
    <row r="23" spans="1:4" x14ac:dyDescent="0.3">
      <c r="A23" t="s">
        <v>31</v>
      </c>
      <c r="D23" s="96" t="s">
        <v>31</v>
      </c>
    </row>
    <row r="24" spans="1:4" x14ac:dyDescent="0.3">
      <c r="A24" s="1" t="s">
        <v>158</v>
      </c>
      <c r="D24" s="1" t="s">
        <v>252</v>
      </c>
    </row>
    <row r="25" spans="1:4" x14ac:dyDescent="0.3">
      <c r="A25" s="1" t="s">
        <v>159</v>
      </c>
      <c r="D25" s="1" t="s">
        <v>253</v>
      </c>
    </row>
    <row r="26" spans="1:4" x14ac:dyDescent="0.3">
      <c r="A26" s="1" t="s">
        <v>160</v>
      </c>
      <c r="D26" s="1" t="s">
        <v>254</v>
      </c>
    </row>
    <row r="27" spans="1:4" x14ac:dyDescent="0.3">
      <c r="A27" s="1" t="s">
        <v>12</v>
      </c>
      <c r="D27" s="1"/>
    </row>
    <row r="28" spans="1:4" x14ac:dyDescent="0.3">
      <c r="D28" s="96" t="s">
        <v>31</v>
      </c>
    </row>
    <row r="29" spans="1:4" x14ac:dyDescent="0.3">
      <c r="A29" t="s">
        <v>31</v>
      </c>
      <c r="D29" s="208" t="s">
        <v>257</v>
      </c>
    </row>
    <row r="30" spans="1:4" x14ac:dyDescent="0.3">
      <c r="A30" s="1" t="s">
        <v>161</v>
      </c>
      <c r="D30" s="208" t="s">
        <v>258</v>
      </c>
    </row>
    <row r="31" spans="1:4" x14ac:dyDescent="0.3">
      <c r="A31" s="1" t="s">
        <v>163</v>
      </c>
      <c r="D31" s="208" t="s">
        <v>259</v>
      </c>
    </row>
    <row r="32" spans="1:4" x14ac:dyDescent="0.3">
      <c r="A32" s="1" t="s">
        <v>162</v>
      </c>
    </row>
    <row r="33" spans="1:4" x14ac:dyDescent="0.3">
      <c r="A33" s="1" t="s">
        <v>164</v>
      </c>
      <c r="D33" s="96" t="s">
        <v>31</v>
      </c>
    </row>
    <row r="34" spans="1:4" x14ac:dyDescent="0.3">
      <c r="D34" s="208" t="s">
        <v>260</v>
      </c>
    </row>
    <row r="35" spans="1:4" x14ac:dyDescent="0.3">
      <c r="D35" s="208" t="s">
        <v>261</v>
      </c>
    </row>
    <row r="36" spans="1:4" x14ac:dyDescent="0.3">
      <c r="A36" t="s">
        <v>31</v>
      </c>
      <c r="D36" s="208" t="s">
        <v>262</v>
      </c>
    </row>
    <row r="37" spans="1:4" x14ac:dyDescent="0.3">
      <c r="A37" s="1" t="s">
        <v>176</v>
      </c>
      <c r="D37" s="208" t="s">
        <v>266</v>
      </c>
    </row>
    <row r="38" spans="1:4" x14ac:dyDescent="0.3">
      <c r="A38" s="1" t="s">
        <v>177</v>
      </c>
    </row>
    <row r="39" spans="1:4" x14ac:dyDescent="0.3">
      <c r="A39" s="1" t="s">
        <v>178</v>
      </c>
      <c r="D39" s="96" t="s">
        <v>31</v>
      </c>
    </row>
    <row r="40" spans="1:4" x14ac:dyDescent="0.3">
      <c r="A40" s="1" t="s">
        <v>179</v>
      </c>
      <c r="D40" s="208" t="s">
        <v>263</v>
      </c>
    </row>
    <row r="41" spans="1:4" x14ac:dyDescent="0.3">
      <c r="A41" s="1"/>
      <c r="D41" s="208" t="s">
        <v>264</v>
      </c>
    </row>
    <row r="42" spans="1:4" x14ac:dyDescent="0.3">
      <c r="D42" s="208" t="s">
        <v>158</v>
      </c>
    </row>
    <row r="43" spans="1:4" x14ac:dyDescent="0.3">
      <c r="A43" t="s">
        <v>31</v>
      </c>
      <c r="D43" s="208" t="s">
        <v>265</v>
      </c>
    </row>
    <row r="44" spans="1:4" x14ac:dyDescent="0.3">
      <c r="A44" s="1" t="s">
        <v>180</v>
      </c>
    </row>
    <row r="45" spans="1:4" x14ac:dyDescent="0.3">
      <c r="A45" s="1" t="s">
        <v>181</v>
      </c>
      <c r="D45" s="96" t="s">
        <v>31</v>
      </c>
    </row>
    <row r="46" spans="1:4" x14ac:dyDescent="0.3">
      <c r="A46" s="1" t="s">
        <v>53</v>
      </c>
      <c r="D46" s="208" t="s">
        <v>11</v>
      </c>
    </row>
    <row r="47" spans="1:4" x14ac:dyDescent="0.3">
      <c r="A47" s="1" t="s">
        <v>54</v>
      </c>
      <c r="D47" s="208" t="s">
        <v>158</v>
      </c>
    </row>
    <row r="48" spans="1:4" x14ac:dyDescent="0.3">
      <c r="D48" s="208" t="s">
        <v>159</v>
      </c>
    </row>
    <row r="49" spans="1:4" x14ac:dyDescent="0.3">
      <c r="A49" t="s">
        <v>31</v>
      </c>
      <c r="D49" s="208" t="s">
        <v>265</v>
      </c>
    </row>
    <row r="50" spans="1:4" x14ac:dyDescent="0.3">
      <c r="A50" s="1" t="s">
        <v>182</v>
      </c>
    </row>
    <row r="51" spans="1:4" x14ac:dyDescent="0.3">
      <c r="A51" s="1" t="s">
        <v>183</v>
      </c>
    </row>
    <row r="52" spans="1:4" x14ac:dyDescent="0.3">
      <c r="A52" s="1" t="s">
        <v>184</v>
      </c>
    </row>
    <row r="53" spans="1:4" x14ac:dyDescent="0.3">
      <c r="A53" s="1" t="s">
        <v>185</v>
      </c>
    </row>
  </sheetData>
  <conditionalFormatting sqref="A2">
    <cfRule type="cellIs" dxfId="9" priority="1" operator="equal">
      <formula>4</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C75BB"/>
  </sheetPr>
  <dimension ref="A1:P51"/>
  <sheetViews>
    <sheetView zoomScaleNormal="100" workbookViewId="0">
      <selection sqref="A1:F1"/>
    </sheetView>
  </sheetViews>
  <sheetFormatPr defaultColWidth="9.109375" defaultRowHeight="14.4" x14ac:dyDescent="0.3"/>
  <cols>
    <col min="1" max="1" width="25.109375" style="15" customWidth="1"/>
    <col min="2" max="2" width="16.44140625" style="15" customWidth="1"/>
    <col min="3" max="3" width="23" style="15" customWidth="1"/>
    <col min="4" max="4" width="30.5546875" style="15" customWidth="1"/>
    <col min="5" max="5" width="9.109375" style="15"/>
    <col min="6" max="7" width="9.109375" style="95" hidden="1" customWidth="1"/>
    <col min="8" max="11" width="9.109375" style="15" hidden="1" customWidth="1"/>
    <col min="12" max="12" width="5.88671875" style="15" hidden="1" customWidth="1"/>
    <col min="13" max="16" width="9.109375" style="15" hidden="1" customWidth="1"/>
    <col min="17" max="16384" width="9.109375" style="15"/>
  </cols>
  <sheetData>
    <row r="1" spans="1:16" ht="18.600000000000001" thickBot="1" x14ac:dyDescent="0.4">
      <c r="A1" s="338" t="s">
        <v>146</v>
      </c>
      <c r="B1" s="339"/>
      <c r="C1" s="339"/>
      <c r="D1" s="340"/>
      <c r="G1" s="95" t="s">
        <v>42</v>
      </c>
    </row>
    <row r="2" spans="1:16" x14ac:dyDescent="0.3">
      <c r="A2" s="2"/>
      <c r="B2" s="2"/>
      <c r="C2" s="2"/>
      <c r="D2" s="2"/>
      <c r="G2" s="210"/>
      <c r="H2" s="210" t="s">
        <v>33</v>
      </c>
      <c r="I2" s="210" t="s">
        <v>34</v>
      </c>
      <c r="J2" s="210" t="s">
        <v>35</v>
      </c>
      <c r="K2" s="210" t="s">
        <v>36</v>
      </c>
      <c r="M2" s="214" t="s">
        <v>250</v>
      </c>
      <c r="N2" s="214" t="s">
        <v>255</v>
      </c>
      <c r="O2" s="214" t="s">
        <v>256</v>
      </c>
      <c r="P2" s="214" t="s">
        <v>251</v>
      </c>
    </row>
    <row r="3" spans="1:16" ht="32.25" customHeight="1" x14ac:dyDescent="0.3">
      <c r="A3" s="355" t="s">
        <v>233</v>
      </c>
      <c r="B3" s="355"/>
      <c r="C3" s="355"/>
      <c r="D3" s="115" t="s">
        <v>240</v>
      </c>
      <c r="G3" s="211">
        <v>1</v>
      </c>
      <c r="H3" s="210">
        <f>IF(L3=8,1,0)</f>
        <v>0</v>
      </c>
      <c r="I3" s="210">
        <f>IF(OR(L3=6,L3=7)=TRUE,1,0)</f>
        <v>0</v>
      </c>
      <c r="J3" s="210">
        <f>IF(OR(L3=4,L3=5)=TRUE,1,0)</f>
        <v>0</v>
      </c>
      <c r="K3" s="210">
        <f>IF(OR(L3=2,L3=3)=TRUE,1,0)</f>
        <v>0</v>
      </c>
      <c r="L3" s="15">
        <f>SUM(M3:P3)</f>
        <v>0</v>
      </c>
      <c r="M3" s="15">
        <f>IF($D$4=$M$2,4,0)+IF($D$5=$M$2,4,0)</f>
        <v>0</v>
      </c>
      <c r="N3" s="15">
        <f>IF($D$4=$N$2,3,0)+IF($D$5=$N$2,3,0)</f>
        <v>0</v>
      </c>
      <c r="O3" s="15">
        <f>IF($D$4=$O$2,2,0)+IF($D$5=$O$2,2,0)</f>
        <v>0</v>
      </c>
      <c r="P3" s="15">
        <f>IF($D$4=$P$2,1,0)+IF($D$5=$P$2,1,0)</f>
        <v>0</v>
      </c>
    </row>
    <row r="4" spans="1:16" ht="37.5" customHeight="1" x14ac:dyDescent="0.3">
      <c r="A4" s="356" t="s">
        <v>141</v>
      </c>
      <c r="B4" s="356"/>
      <c r="C4" s="356"/>
      <c r="D4" s="207" t="s">
        <v>31</v>
      </c>
      <c r="G4" s="210"/>
      <c r="H4" s="237">
        <f>IF(L4=7,1,0)</f>
        <v>0</v>
      </c>
      <c r="I4" s="238">
        <f>IF(OR(L4=6,L4=5)=TRUE,1,0)</f>
        <v>0</v>
      </c>
      <c r="J4" s="238">
        <f>IF(OR(L4=4,L4=3)=TRUE,1,0)</f>
        <v>0</v>
      </c>
      <c r="K4" s="238">
        <f>IF(L4=2,1,0)</f>
        <v>0</v>
      </c>
      <c r="L4" s="15">
        <f>SUM(M4:P4)</f>
        <v>0</v>
      </c>
      <c r="M4" s="236"/>
      <c r="N4" s="15">
        <f>IF($D$8="disaggregated into 4 proficiency groups",3,IF($D$8="disaggregated into &lt;3 proficiency groups",2,IF($D$8="results not disaggregated",1,0)))</f>
        <v>0</v>
      </c>
      <c r="O4" s="15">
        <f>IF($D$9="all team members and administration",4,IF($D$9="all team members",3,IF($D$9="all team members present at the meeting",2,IF($D$9="team data recorder only",1,0))))</f>
        <v>0</v>
      </c>
    </row>
    <row r="5" spans="1:16" ht="26.25" customHeight="1" x14ac:dyDescent="0.3">
      <c r="A5" s="357" t="s">
        <v>144</v>
      </c>
      <c r="B5" s="357"/>
      <c r="C5" s="357"/>
      <c r="D5" s="206" t="s">
        <v>31</v>
      </c>
      <c r="G5" s="211">
        <v>2</v>
      </c>
      <c r="H5" s="213">
        <f>IF(AND(D12=TRUE,D13=TRUE,D16=TRUE),1,0)</f>
        <v>0</v>
      </c>
      <c r="I5" s="213">
        <f>IF(AND(D12=TRUE,D13=TRUE,D16=FALSE),1,0)</f>
        <v>0</v>
      </c>
      <c r="J5" s="210">
        <f>IF(AND(D12=TRUE,D13=FALSE)=TRUE,1,0)</f>
        <v>0</v>
      </c>
      <c r="K5" s="213">
        <f>IF(D12=FALSE,1,0)</f>
        <v>1</v>
      </c>
      <c r="M5" s="214"/>
    </row>
    <row r="6" spans="1:16" ht="15.6" customHeight="1" x14ac:dyDescent="0.3">
      <c r="A6" s="291"/>
      <c r="B6" s="291"/>
      <c r="C6" s="291"/>
      <c r="D6" s="201"/>
      <c r="F6" s="189"/>
      <c r="G6" s="211">
        <v>3</v>
      </c>
      <c r="H6" s="213">
        <f>IF(D19=TRUE,IF(COUNTIF(D20:D27,TRUE)&gt;6,1,0),0)</f>
        <v>0</v>
      </c>
      <c r="I6" s="213">
        <f>IF(D19=TRUE,IF(AND(COUNTIF(D20:D27,TRUE)&gt;3,COUNTIF(D20:D27,TRUE)&lt;7)=TRUE,1,0),0)</f>
        <v>0</v>
      </c>
      <c r="J6" s="210">
        <f>IF(D19=TRUE,IF(COUNTIF(D20:D27,TRUE)&lt;4,1,0),0)</f>
        <v>0</v>
      </c>
      <c r="K6" s="210">
        <f>IF(D19=FALSE,1,0)</f>
        <v>1</v>
      </c>
      <c r="M6" s="214"/>
    </row>
    <row r="7" spans="1:16" ht="16.95" customHeight="1" x14ac:dyDescent="0.3">
      <c r="A7" s="358" t="s">
        <v>234</v>
      </c>
      <c r="B7" s="358"/>
      <c r="C7" s="358"/>
      <c r="D7" s="115" t="s">
        <v>240</v>
      </c>
      <c r="F7" s="189"/>
      <c r="G7" s="211">
        <v>4</v>
      </c>
      <c r="H7" s="213">
        <f>IF(COUNTIF(D30:D33,TRUE)=5,1,0)</f>
        <v>0</v>
      </c>
      <c r="I7" s="213">
        <f>IF(OR(COUNTIF(D30:D33,TRUE)=4,COUNTIF(D30:D33,TRUE)=3),1,0)</f>
        <v>0</v>
      </c>
      <c r="J7" s="210">
        <f>IF(COUNTIF(D30:D33,TRUE)=2,1,0)</f>
        <v>0</v>
      </c>
      <c r="K7" s="210">
        <f>IF(OR(COUNTIF(D30:D31,TRUE)=1,COUNTIF(D30:D31,TRUE)=0),1,0)</f>
        <v>1</v>
      </c>
    </row>
    <row r="8" spans="1:16" ht="31.5" customHeight="1" x14ac:dyDescent="0.3">
      <c r="A8" s="357" t="s">
        <v>145</v>
      </c>
      <c r="B8" s="357"/>
      <c r="C8" s="357"/>
      <c r="D8" s="215" t="s">
        <v>31</v>
      </c>
      <c r="G8" s="210">
        <v>5</v>
      </c>
      <c r="H8" s="212">
        <f>IF(OR(L8=11,L8=12)=TRUE,1,0)</f>
        <v>0</v>
      </c>
      <c r="I8" s="210">
        <f>IF(OR(L8=10,L8=9,L8=8)=TRUE,1,0)</f>
        <v>0</v>
      </c>
      <c r="J8" s="210">
        <f>IF(OR(L8=5,L8=6,L8=7)=TRUE,1,0)</f>
        <v>0</v>
      </c>
      <c r="K8" s="210">
        <f>IF(SUM(H8:J8)=0,1,0)</f>
        <v>1</v>
      </c>
      <c r="L8" s="15">
        <f>SUM(M8:P8)</f>
        <v>0</v>
      </c>
      <c r="M8" s="15">
        <f>IF($D$37="at least weekly",4,IF($D$37="every two weeks",3,IF($D$37="quarterly",2,IF($D$37="not at all",1,0))))</f>
        <v>0</v>
      </c>
      <c r="N8" s="15">
        <f>IF($D$38="at least weekly",4,IF($D$38="every two weeks",3,IF($D$38="quarterly",2,IF($D$38="not at all",1,0))))</f>
        <v>0</v>
      </c>
      <c r="O8" s="15">
        <f>IF($D$39="monthly",4,IF($D$39="quarterly",3,IF($D$39="semi-annually",2,IF($D$39="not at all",1,0))))</f>
        <v>0</v>
      </c>
    </row>
    <row r="9" spans="1:16" ht="27" customHeight="1" x14ac:dyDescent="0.3">
      <c r="A9" s="369" t="s">
        <v>235</v>
      </c>
      <c r="B9" s="369"/>
      <c r="C9" s="369"/>
      <c r="D9" s="209" t="s">
        <v>31</v>
      </c>
      <c r="F9" s="189"/>
      <c r="G9" s="210">
        <v>6</v>
      </c>
      <c r="H9" s="212">
        <f>IF(D42="at least weekly",1,0)</f>
        <v>0</v>
      </c>
      <c r="I9" s="210">
        <f>IF(D42="every two weeks",1,0)</f>
        <v>0</v>
      </c>
      <c r="J9" s="210">
        <f>IF(D42="quarterly",1,0)</f>
        <v>0</v>
      </c>
      <c r="K9" s="210">
        <f>IF(SUM(H9:J9)=0,1,0)</f>
        <v>1</v>
      </c>
      <c r="N9" s="89"/>
    </row>
    <row r="10" spans="1:16" ht="35.25" customHeight="1" x14ac:dyDescent="0.3">
      <c r="A10" s="371"/>
      <c r="B10" s="371"/>
      <c r="C10" s="371"/>
      <c r="D10" s="120"/>
      <c r="F10" s="92"/>
      <c r="N10" s="80"/>
    </row>
    <row r="11" spans="1:16" x14ac:dyDescent="0.3">
      <c r="A11" s="370" t="s">
        <v>59</v>
      </c>
      <c r="B11" s="370"/>
      <c r="C11" s="370"/>
      <c r="D11" s="121" t="s">
        <v>19</v>
      </c>
      <c r="G11" s="95" t="s">
        <v>278</v>
      </c>
      <c r="N11" s="80"/>
    </row>
    <row r="12" spans="1:16" ht="36.75" customHeight="1" x14ac:dyDescent="0.3">
      <c r="A12" s="356" t="s">
        <v>430</v>
      </c>
      <c r="B12" s="356"/>
      <c r="C12" s="356"/>
      <c r="D12" s="14" t="b">
        <v>0</v>
      </c>
      <c r="G12" s="211">
        <v>1</v>
      </c>
      <c r="H12" s="210">
        <f>AVERAGE(H3:H4)</f>
        <v>0</v>
      </c>
      <c r="I12" s="210">
        <f t="shared" ref="I12:K12" si="0">AVERAGE(I3:I4)</f>
        <v>0</v>
      </c>
      <c r="J12" s="210">
        <f t="shared" si="0"/>
        <v>0</v>
      </c>
      <c r="K12" s="210">
        <f t="shared" si="0"/>
        <v>0</v>
      </c>
      <c r="N12" s="80"/>
    </row>
    <row r="13" spans="1:16" ht="33" customHeight="1" x14ac:dyDescent="0.3">
      <c r="A13" s="369" t="s">
        <v>236</v>
      </c>
      <c r="B13" s="369"/>
      <c r="C13" s="369"/>
      <c r="D13" s="118" t="b">
        <v>0</v>
      </c>
      <c r="G13" s="211">
        <v>2</v>
      </c>
      <c r="H13" s="213">
        <f>H5</f>
        <v>0</v>
      </c>
      <c r="I13" s="213">
        <f t="shared" ref="I13:K13" si="1">I5</f>
        <v>0</v>
      </c>
      <c r="J13" s="213">
        <f t="shared" si="1"/>
        <v>0</v>
      </c>
      <c r="K13" s="213">
        <f t="shared" si="1"/>
        <v>1</v>
      </c>
      <c r="N13" s="80"/>
    </row>
    <row r="14" spans="1:16" ht="24.75" customHeight="1" x14ac:dyDescent="0.3">
      <c r="A14" s="369" t="s">
        <v>147</v>
      </c>
      <c r="B14" s="369"/>
      <c r="C14" s="369"/>
      <c r="D14" s="117" t="b">
        <v>0</v>
      </c>
      <c r="G14" s="211">
        <v>3</v>
      </c>
      <c r="H14" s="213">
        <f t="shared" ref="H14:K14" si="2">H6</f>
        <v>0</v>
      </c>
      <c r="I14" s="213">
        <f t="shared" si="2"/>
        <v>0</v>
      </c>
      <c r="J14" s="213">
        <f t="shared" si="2"/>
        <v>0</v>
      </c>
      <c r="K14" s="213">
        <f t="shared" si="2"/>
        <v>1</v>
      </c>
    </row>
    <row r="15" spans="1:16" ht="22.5" customHeight="1" x14ac:dyDescent="0.3">
      <c r="A15" s="292" t="s">
        <v>148</v>
      </c>
      <c r="B15" s="293"/>
      <c r="C15" s="293"/>
      <c r="D15" s="14" t="b">
        <v>0</v>
      </c>
      <c r="G15" s="211">
        <v>4</v>
      </c>
      <c r="H15" s="213">
        <f t="shared" ref="H15:K15" si="3">H7</f>
        <v>0</v>
      </c>
      <c r="I15" s="213">
        <f t="shared" si="3"/>
        <v>0</v>
      </c>
      <c r="J15" s="213">
        <f t="shared" si="3"/>
        <v>0</v>
      </c>
      <c r="K15" s="213">
        <f t="shared" si="3"/>
        <v>1</v>
      </c>
    </row>
    <row r="16" spans="1:16" ht="34.5" customHeight="1" x14ac:dyDescent="0.3">
      <c r="A16" s="369" t="s">
        <v>149</v>
      </c>
      <c r="B16" s="369"/>
      <c r="C16" s="369"/>
      <c r="D16" s="118" t="b">
        <v>0</v>
      </c>
      <c r="G16" s="210">
        <v>5</v>
      </c>
      <c r="H16" s="213">
        <f t="shared" ref="H16:K16" si="4">H8</f>
        <v>0</v>
      </c>
      <c r="I16" s="213">
        <f t="shared" si="4"/>
        <v>0</v>
      </c>
      <c r="J16" s="213">
        <f t="shared" si="4"/>
        <v>0</v>
      </c>
      <c r="K16" s="213">
        <f t="shared" si="4"/>
        <v>1</v>
      </c>
      <c r="O16" s="99"/>
    </row>
    <row r="17" spans="1:12" ht="31.5" customHeight="1" x14ac:dyDescent="0.3">
      <c r="A17" s="294"/>
      <c r="B17" s="294"/>
      <c r="C17" s="294"/>
      <c r="D17" s="119"/>
      <c r="G17" s="210">
        <v>6</v>
      </c>
      <c r="H17" s="213">
        <f t="shared" ref="H17:K17" si="5">H9</f>
        <v>0</v>
      </c>
      <c r="I17" s="213">
        <f t="shared" si="5"/>
        <v>0</v>
      </c>
      <c r="J17" s="213">
        <f t="shared" si="5"/>
        <v>0</v>
      </c>
      <c r="K17" s="213">
        <f t="shared" si="5"/>
        <v>1</v>
      </c>
    </row>
    <row r="18" spans="1:12" x14ac:dyDescent="0.3">
      <c r="A18" s="295" t="s">
        <v>154</v>
      </c>
      <c r="B18" s="296"/>
      <c r="C18" s="296"/>
      <c r="D18" s="113" t="s">
        <v>19</v>
      </c>
    </row>
    <row r="19" spans="1:12" ht="64.5" customHeight="1" x14ac:dyDescent="0.3">
      <c r="A19" s="356" t="s">
        <v>237</v>
      </c>
      <c r="B19" s="356"/>
      <c r="C19" s="356"/>
      <c r="D19" s="116" t="b">
        <v>0</v>
      </c>
    </row>
    <row r="20" spans="1:12" ht="24" customHeight="1" x14ac:dyDescent="0.3">
      <c r="A20" s="364" t="s">
        <v>339</v>
      </c>
      <c r="B20" s="364"/>
      <c r="C20" s="364"/>
      <c r="D20" s="122" t="b">
        <v>0</v>
      </c>
      <c r="F20" s="94"/>
    </row>
    <row r="21" spans="1:12" ht="37.5" customHeight="1" x14ac:dyDescent="0.3">
      <c r="A21" s="373" t="s">
        <v>431</v>
      </c>
      <c r="B21" s="373"/>
      <c r="C21" s="373"/>
      <c r="D21" s="202" t="b">
        <v>0</v>
      </c>
      <c r="F21" s="94"/>
      <c r="G21" s="189"/>
    </row>
    <row r="22" spans="1:12" ht="38.25" customHeight="1" x14ac:dyDescent="0.3">
      <c r="A22" s="361" t="s">
        <v>239</v>
      </c>
      <c r="B22" s="361"/>
      <c r="C22" s="361"/>
      <c r="D22" s="14" t="b">
        <v>0</v>
      </c>
      <c r="F22" s="94"/>
      <c r="G22" s="189"/>
    </row>
    <row r="23" spans="1:12" ht="30" customHeight="1" x14ac:dyDescent="0.3">
      <c r="A23" s="362" t="s">
        <v>150</v>
      </c>
      <c r="B23" s="363"/>
      <c r="C23" s="363"/>
      <c r="D23" s="119" t="b">
        <v>0</v>
      </c>
    </row>
    <row r="24" spans="1:12" ht="22.2" customHeight="1" x14ac:dyDescent="0.3">
      <c r="A24" s="251" t="s">
        <v>151</v>
      </c>
      <c r="B24" s="251"/>
      <c r="C24" s="251"/>
      <c r="D24" s="118" t="b">
        <v>0</v>
      </c>
    </row>
    <row r="25" spans="1:12" ht="24" customHeight="1" x14ac:dyDescent="0.3">
      <c r="A25" s="364" t="s">
        <v>238</v>
      </c>
      <c r="B25" s="364"/>
      <c r="C25" s="364"/>
      <c r="D25" s="122" t="b">
        <v>0</v>
      </c>
      <c r="L25" s="112"/>
    </row>
    <row r="26" spans="1:12" ht="18" customHeight="1" x14ac:dyDescent="0.3">
      <c r="A26" s="360" t="s">
        <v>152</v>
      </c>
      <c r="B26" s="360"/>
      <c r="C26" s="360"/>
      <c r="D26" s="123" t="b">
        <v>0</v>
      </c>
    </row>
    <row r="27" spans="1:12" ht="19.5" customHeight="1" x14ac:dyDescent="0.3">
      <c r="A27" s="366" t="s">
        <v>153</v>
      </c>
      <c r="B27" s="366"/>
      <c r="C27" s="366"/>
      <c r="D27" s="14" t="b">
        <v>0</v>
      </c>
    </row>
    <row r="28" spans="1:12" ht="21.75" customHeight="1" x14ac:dyDescent="0.3">
      <c r="A28" s="293"/>
      <c r="B28" s="293"/>
      <c r="C28" s="293"/>
      <c r="D28" s="119"/>
    </row>
    <row r="29" spans="1:12" x14ac:dyDescent="0.3">
      <c r="A29" s="297" t="s">
        <v>432</v>
      </c>
      <c r="B29" s="297"/>
      <c r="C29" s="297"/>
      <c r="D29" s="125" t="s">
        <v>19</v>
      </c>
    </row>
    <row r="30" spans="1:12" ht="18.75" customHeight="1" x14ac:dyDescent="0.3">
      <c r="A30" s="372" t="s">
        <v>433</v>
      </c>
      <c r="B30" s="372"/>
      <c r="C30" s="372"/>
      <c r="D30" s="124" t="b">
        <v>0</v>
      </c>
    </row>
    <row r="31" spans="1:12" ht="18.75" customHeight="1" x14ac:dyDescent="0.3">
      <c r="A31" s="367" t="s">
        <v>434</v>
      </c>
      <c r="B31" s="367"/>
      <c r="C31" s="367"/>
      <c r="D31" s="123" t="b">
        <v>0</v>
      </c>
    </row>
    <row r="32" spans="1:12" ht="18.75" customHeight="1" x14ac:dyDescent="0.3">
      <c r="A32" s="367" t="s">
        <v>241</v>
      </c>
      <c r="B32" s="367"/>
      <c r="C32" s="367"/>
      <c r="D32" s="123" t="b">
        <v>0</v>
      </c>
    </row>
    <row r="33" spans="1:7" ht="18.75" customHeight="1" x14ac:dyDescent="0.3">
      <c r="A33" s="367" t="s">
        <v>242</v>
      </c>
      <c r="B33" s="367"/>
      <c r="C33" s="367"/>
      <c r="D33" s="123" t="b">
        <v>0</v>
      </c>
      <c r="F33" s="189"/>
      <c r="G33" s="189"/>
    </row>
    <row r="34" spans="1:7" ht="18.75" customHeight="1" x14ac:dyDescent="0.3">
      <c r="A34" s="298" t="s">
        <v>340</v>
      </c>
      <c r="B34" s="298"/>
      <c r="C34" s="298"/>
      <c r="D34" s="202"/>
      <c r="F34" s="189"/>
      <c r="G34" s="189"/>
    </row>
    <row r="35" spans="1:7" x14ac:dyDescent="0.3">
      <c r="A35" s="293"/>
      <c r="B35" s="293"/>
      <c r="C35" s="293"/>
      <c r="D35" s="14"/>
      <c r="F35" s="224"/>
      <c r="G35" s="224"/>
    </row>
    <row r="36" spans="1:7" x14ac:dyDescent="0.3">
      <c r="A36" s="297" t="s">
        <v>157</v>
      </c>
      <c r="B36" s="299"/>
      <c r="C36" s="299"/>
      <c r="D36" s="115" t="s">
        <v>240</v>
      </c>
    </row>
    <row r="37" spans="1:7" ht="36" customHeight="1" x14ac:dyDescent="0.3">
      <c r="A37" s="365" t="s">
        <v>243</v>
      </c>
      <c r="B37" s="365"/>
      <c r="C37" s="365"/>
      <c r="D37" s="209" t="s">
        <v>31</v>
      </c>
    </row>
    <row r="38" spans="1:7" ht="35.25" customHeight="1" x14ac:dyDescent="0.3">
      <c r="A38" s="360" t="s">
        <v>244</v>
      </c>
      <c r="B38" s="360"/>
      <c r="C38" s="360"/>
      <c r="D38" s="209" t="s">
        <v>31</v>
      </c>
    </row>
    <row r="39" spans="1:7" ht="30.75" customHeight="1" x14ac:dyDescent="0.3">
      <c r="A39" s="360" t="s">
        <v>156</v>
      </c>
      <c r="B39" s="360"/>
      <c r="C39" s="360"/>
      <c r="D39" s="209" t="s">
        <v>31</v>
      </c>
    </row>
    <row r="40" spans="1:7" ht="32.25" customHeight="1" x14ac:dyDescent="0.3">
      <c r="A40" s="300"/>
      <c r="B40" s="301"/>
      <c r="C40" s="301"/>
      <c r="D40" s="13"/>
    </row>
    <row r="41" spans="1:7" ht="15.75" customHeight="1" x14ac:dyDescent="0.3">
      <c r="A41" s="302" t="s">
        <v>226</v>
      </c>
      <c r="B41" s="302"/>
      <c r="C41" s="302"/>
      <c r="D41" s="126" t="s">
        <v>165</v>
      </c>
    </row>
    <row r="42" spans="1:7" ht="34.5" customHeight="1" x14ac:dyDescent="0.3">
      <c r="A42" s="368" t="s">
        <v>245</v>
      </c>
      <c r="B42" s="368"/>
      <c r="C42" s="368"/>
      <c r="D42" s="209" t="s">
        <v>31</v>
      </c>
    </row>
    <row r="43" spans="1:7" ht="18.75" customHeight="1" x14ac:dyDescent="0.3">
      <c r="A43" s="360" t="s">
        <v>246</v>
      </c>
      <c r="B43" s="360"/>
      <c r="C43" s="360"/>
      <c r="D43" s="223" t="b">
        <v>0</v>
      </c>
      <c r="F43" s="189"/>
      <c r="G43" s="189"/>
    </row>
    <row r="44" spans="1:7" ht="18.75" customHeight="1" x14ac:dyDescent="0.3">
      <c r="A44" s="360" t="s">
        <v>247</v>
      </c>
      <c r="B44" s="360"/>
      <c r="C44" s="360"/>
      <c r="D44" s="223" t="b">
        <v>0</v>
      </c>
      <c r="F44" s="189"/>
      <c r="G44" s="189"/>
    </row>
    <row r="45" spans="1:7" ht="18.75" customHeight="1" x14ac:dyDescent="0.3">
      <c r="A45" s="360" t="s">
        <v>248</v>
      </c>
      <c r="B45" s="360"/>
      <c r="C45" s="360"/>
      <c r="D45" s="223" t="b">
        <v>0</v>
      </c>
    </row>
    <row r="46" spans="1:7" ht="18.75" customHeight="1" x14ac:dyDescent="0.3">
      <c r="A46" s="360" t="s">
        <v>249</v>
      </c>
      <c r="B46" s="360"/>
      <c r="C46" s="360"/>
      <c r="D46" s="223" t="b">
        <v>0</v>
      </c>
      <c r="F46" s="191"/>
      <c r="G46" s="191"/>
    </row>
    <row r="47" spans="1:7" ht="19.95" customHeight="1" x14ac:dyDescent="0.3">
      <c r="A47" s="359"/>
      <c r="B47" s="359"/>
      <c r="C47" s="359"/>
      <c r="D47" s="13" t="b">
        <v>0</v>
      </c>
    </row>
    <row r="48" spans="1:7" ht="45" customHeight="1" x14ac:dyDescent="0.3">
      <c r="A48" s="359"/>
      <c r="B48" s="359"/>
      <c r="C48" s="359"/>
      <c r="D48" s="2"/>
    </row>
    <row r="49" spans="1:4" x14ac:dyDescent="0.3">
      <c r="A49" s="2"/>
      <c r="B49" s="2"/>
      <c r="C49" s="2"/>
      <c r="D49" s="2"/>
    </row>
    <row r="50" spans="1:4" x14ac:dyDescent="0.3">
      <c r="A50" s="2"/>
      <c r="B50" s="2"/>
      <c r="C50" s="2"/>
      <c r="D50" s="10"/>
    </row>
    <row r="51" spans="1:4" x14ac:dyDescent="0.3">
      <c r="A51" s="2"/>
      <c r="B51" s="2"/>
      <c r="C51" s="2"/>
    </row>
  </sheetData>
  <sheetProtection sheet="1" objects="1" scenarios="1"/>
  <mergeCells count="35">
    <mergeCell ref="A8:C8"/>
    <mergeCell ref="A45:C45"/>
    <mergeCell ref="A10:C10"/>
    <mergeCell ref="A30:C30"/>
    <mergeCell ref="A20:C20"/>
    <mergeCell ref="A21:C21"/>
    <mergeCell ref="A9:C9"/>
    <mergeCell ref="A46:C46"/>
    <mergeCell ref="A14:C14"/>
    <mergeCell ref="A13:C13"/>
    <mergeCell ref="A11:C11"/>
    <mergeCell ref="A19:C19"/>
    <mergeCell ref="A16:C16"/>
    <mergeCell ref="A12:C12"/>
    <mergeCell ref="A48:C48"/>
    <mergeCell ref="A39:C39"/>
    <mergeCell ref="A22:C22"/>
    <mergeCell ref="A23:C23"/>
    <mergeCell ref="A38:C38"/>
    <mergeCell ref="A44:C44"/>
    <mergeCell ref="A25:C25"/>
    <mergeCell ref="A26:C26"/>
    <mergeCell ref="A37:C37"/>
    <mergeCell ref="A27:C27"/>
    <mergeCell ref="A32:C32"/>
    <mergeCell ref="A33:C33"/>
    <mergeCell ref="A42:C42"/>
    <mergeCell ref="A47:C47"/>
    <mergeCell ref="A43:C43"/>
    <mergeCell ref="A31:C31"/>
    <mergeCell ref="A1:D1"/>
    <mergeCell ref="A3:C3"/>
    <mergeCell ref="A4:C4"/>
    <mergeCell ref="A5:C5"/>
    <mergeCell ref="A7:C7"/>
  </mergeCells>
  <dataValidations count="2">
    <dataValidation allowBlank="1" showErrorMessage="1" sqref="D6"/>
    <dataValidation allowBlank="1" showErrorMessage="1" promptTitle="Which one?" prompt="Select one." sqref="D46"/>
  </dataValidations>
  <pageMargins left="0.7" right="0.7" top="0.75" bottom="0.75" header="0.3" footer="0.3"/>
  <pageSetup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5" r:id="rId4" name="Check Box 3">
              <controlPr defaultSize="0" autoFill="0" autoLine="0" autoPict="0">
                <anchor moveWithCells="1">
                  <from>
                    <xdr:col>3</xdr:col>
                    <xdr:colOff>45720</xdr:colOff>
                    <xdr:row>11</xdr:row>
                    <xdr:rowOff>99060</xdr:rowOff>
                  </from>
                  <to>
                    <xdr:col>3</xdr:col>
                    <xdr:colOff>944880</xdr:colOff>
                    <xdr:row>11</xdr:row>
                    <xdr:rowOff>312420</xdr:rowOff>
                  </to>
                </anchor>
              </controlPr>
            </control>
          </mc:Choice>
        </mc:AlternateContent>
        <mc:AlternateContent xmlns:mc="http://schemas.openxmlformats.org/markup-compatibility/2006">
          <mc:Choice Requires="x14">
            <control shapeId="54276" r:id="rId5" name="Check Box 4">
              <controlPr defaultSize="0" autoFill="0" autoLine="0" autoPict="0">
                <anchor moveWithCells="1">
                  <from>
                    <xdr:col>3</xdr:col>
                    <xdr:colOff>45720</xdr:colOff>
                    <xdr:row>12</xdr:row>
                    <xdr:rowOff>106680</xdr:rowOff>
                  </from>
                  <to>
                    <xdr:col>3</xdr:col>
                    <xdr:colOff>944880</xdr:colOff>
                    <xdr:row>12</xdr:row>
                    <xdr:rowOff>327660</xdr:rowOff>
                  </to>
                </anchor>
              </controlPr>
            </control>
          </mc:Choice>
        </mc:AlternateContent>
        <mc:AlternateContent xmlns:mc="http://schemas.openxmlformats.org/markup-compatibility/2006">
          <mc:Choice Requires="x14">
            <control shapeId="54277" r:id="rId6" name="Check Box 5">
              <controlPr defaultSize="0" autoFill="0" autoLine="0" autoPict="0">
                <anchor moveWithCells="1">
                  <from>
                    <xdr:col>3</xdr:col>
                    <xdr:colOff>45720</xdr:colOff>
                    <xdr:row>14</xdr:row>
                    <xdr:rowOff>30480</xdr:rowOff>
                  </from>
                  <to>
                    <xdr:col>3</xdr:col>
                    <xdr:colOff>944880</xdr:colOff>
                    <xdr:row>14</xdr:row>
                    <xdr:rowOff>259080</xdr:rowOff>
                  </to>
                </anchor>
              </controlPr>
            </control>
          </mc:Choice>
        </mc:AlternateContent>
        <mc:AlternateContent xmlns:mc="http://schemas.openxmlformats.org/markup-compatibility/2006">
          <mc:Choice Requires="x14">
            <control shapeId="54278" r:id="rId7" name="Check Box 6">
              <controlPr defaultSize="0" autoFill="0" autoLine="0" autoPict="0">
                <anchor moveWithCells="1">
                  <from>
                    <xdr:col>3</xdr:col>
                    <xdr:colOff>45720</xdr:colOff>
                    <xdr:row>13</xdr:row>
                    <xdr:rowOff>60960</xdr:rowOff>
                  </from>
                  <to>
                    <xdr:col>3</xdr:col>
                    <xdr:colOff>944880</xdr:colOff>
                    <xdr:row>13</xdr:row>
                    <xdr:rowOff>274320</xdr:rowOff>
                  </to>
                </anchor>
              </controlPr>
            </control>
          </mc:Choice>
        </mc:AlternateContent>
        <mc:AlternateContent xmlns:mc="http://schemas.openxmlformats.org/markup-compatibility/2006">
          <mc:Choice Requires="x14">
            <control shapeId="54279" r:id="rId8" name="Check Box 7">
              <controlPr defaultSize="0" autoFill="0" autoLine="0" autoPict="0">
                <anchor moveWithCells="1">
                  <from>
                    <xdr:col>3</xdr:col>
                    <xdr:colOff>45720</xdr:colOff>
                    <xdr:row>15</xdr:row>
                    <xdr:rowOff>76200</xdr:rowOff>
                  </from>
                  <to>
                    <xdr:col>3</xdr:col>
                    <xdr:colOff>944880</xdr:colOff>
                    <xdr:row>15</xdr:row>
                    <xdr:rowOff>297180</xdr:rowOff>
                  </to>
                </anchor>
              </controlPr>
            </control>
          </mc:Choice>
        </mc:AlternateContent>
        <mc:AlternateContent xmlns:mc="http://schemas.openxmlformats.org/markup-compatibility/2006">
          <mc:Choice Requires="x14">
            <control shapeId="54282" r:id="rId9" name="Check Box 10">
              <controlPr defaultSize="0" autoFill="0" autoLine="0" autoPict="0">
                <anchor moveWithCells="1">
                  <from>
                    <xdr:col>3</xdr:col>
                    <xdr:colOff>45720</xdr:colOff>
                    <xdr:row>22</xdr:row>
                    <xdr:rowOff>22860</xdr:rowOff>
                  </from>
                  <to>
                    <xdr:col>3</xdr:col>
                    <xdr:colOff>944880</xdr:colOff>
                    <xdr:row>22</xdr:row>
                    <xdr:rowOff>236220</xdr:rowOff>
                  </to>
                </anchor>
              </controlPr>
            </control>
          </mc:Choice>
        </mc:AlternateContent>
        <mc:AlternateContent xmlns:mc="http://schemas.openxmlformats.org/markup-compatibility/2006">
          <mc:Choice Requires="x14">
            <control shapeId="54283" r:id="rId10" name="Check Box 11">
              <controlPr defaultSize="0" autoFill="0" autoLine="0" autoPict="0">
                <anchor moveWithCells="1">
                  <from>
                    <xdr:col>3</xdr:col>
                    <xdr:colOff>45720</xdr:colOff>
                    <xdr:row>21</xdr:row>
                    <xdr:rowOff>175260</xdr:rowOff>
                  </from>
                  <to>
                    <xdr:col>3</xdr:col>
                    <xdr:colOff>944880</xdr:colOff>
                    <xdr:row>21</xdr:row>
                    <xdr:rowOff>388620</xdr:rowOff>
                  </to>
                </anchor>
              </controlPr>
            </control>
          </mc:Choice>
        </mc:AlternateContent>
        <mc:AlternateContent xmlns:mc="http://schemas.openxmlformats.org/markup-compatibility/2006">
          <mc:Choice Requires="x14">
            <control shapeId="54284" r:id="rId11" name="Check Box 12">
              <controlPr defaultSize="0" autoFill="0" autoLine="0" autoPict="0">
                <anchor moveWithCells="1">
                  <from>
                    <xdr:col>3</xdr:col>
                    <xdr:colOff>45720</xdr:colOff>
                    <xdr:row>23</xdr:row>
                    <xdr:rowOff>38100</xdr:rowOff>
                  </from>
                  <to>
                    <xdr:col>3</xdr:col>
                    <xdr:colOff>944880</xdr:colOff>
                    <xdr:row>23</xdr:row>
                    <xdr:rowOff>259080</xdr:rowOff>
                  </to>
                </anchor>
              </controlPr>
            </control>
          </mc:Choice>
        </mc:AlternateContent>
        <mc:AlternateContent xmlns:mc="http://schemas.openxmlformats.org/markup-compatibility/2006">
          <mc:Choice Requires="x14">
            <control shapeId="54285" r:id="rId12" name="Check Box 13">
              <controlPr defaultSize="0" autoFill="0" autoLine="0" autoPict="0">
                <anchor moveWithCells="1">
                  <from>
                    <xdr:col>3</xdr:col>
                    <xdr:colOff>45720</xdr:colOff>
                    <xdr:row>24</xdr:row>
                    <xdr:rowOff>0</xdr:rowOff>
                  </from>
                  <to>
                    <xdr:col>3</xdr:col>
                    <xdr:colOff>944880</xdr:colOff>
                    <xdr:row>24</xdr:row>
                    <xdr:rowOff>220980</xdr:rowOff>
                  </to>
                </anchor>
              </controlPr>
            </control>
          </mc:Choice>
        </mc:AlternateContent>
        <mc:AlternateContent xmlns:mc="http://schemas.openxmlformats.org/markup-compatibility/2006">
          <mc:Choice Requires="x14">
            <control shapeId="54286" r:id="rId13" name="Check Box 14">
              <controlPr defaultSize="0" autoFill="0" autoLine="0" autoPict="0">
                <anchor moveWithCells="1">
                  <from>
                    <xdr:col>3</xdr:col>
                    <xdr:colOff>45720</xdr:colOff>
                    <xdr:row>25</xdr:row>
                    <xdr:rowOff>0</xdr:rowOff>
                  </from>
                  <to>
                    <xdr:col>3</xdr:col>
                    <xdr:colOff>944880</xdr:colOff>
                    <xdr:row>25</xdr:row>
                    <xdr:rowOff>220980</xdr:rowOff>
                  </to>
                </anchor>
              </controlPr>
            </control>
          </mc:Choice>
        </mc:AlternateContent>
        <mc:AlternateContent xmlns:mc="http://schemas.openxmlformats.org/markup-compatibility/2006">
          <mc:Choice Requires="x14">
            <control shapeId="54287" r:id="rId14" name="Check Box 15">
              <controlPr defaultSize="0" autoFill="0" autoLine="0" autoPict="0">
                <anchor moveWithCells="1">
                  <from>
                    <xdr:col>3</xdr:col>
                    <xdr:colOff>45720</xdr:colOff>
                    <xdr:row>26</xdr:row>
                    <xdr:rowOff>22860</xdr:rowOff>
                  </from>
                  <to>
                    <xdr:col>3</xdr:col>
                    <xdr:colOff>944880</xdr:colOff>
                    <xdr:row>26</xdr:row>
                    <xdr:rowOff>236220</xdr:rowOff>
                  </to>
                </anchor>
              </controlPr>
            </control>
          </mc:Choice>
        </mc:AlternateContent>
        <mc:AlternateContent xmlns:mc="http://schemas.openxmlformats.org/markup-compatibility/2006">
          <mc:Choice Requires="x14">
            <control shapeId="54288" r:id="rId15" name="Check Box 16">
              <controlPr defaultSize="0" autoFill="0" autoLine="0" autoPict="0">
                <anchor moveWithCells="1">
                  <from>
                    <xdr:col>3</xdr:col>
                    <xdr:colOff>45720</xdr:colOff>
                    <xdr:row>18</xdr:row>
                    <xdr:rowOff>190500</xdr:rowOff>
                  </from>
                  <to>
                    <xdr:col>3</xdr:col>
                    <xdr:colOff>944880</xdr:colOff>
                    <xdr:row>18</xdr:row>
                    <xdr:rowOff>411480</xdr:rowOff>
                  </to>
                </anchor>
              </controlPr>
            </control>
          </mc:Choice>
        </mc:AlternateContent>
        <mc:AlternateContent xmlns:mc="http://schemas.openxmlformats.org/markup-compatibility/2006">
          <mc:Choice Requires="x14">
            <control shapeId="54289" r:id="rId16" name="Check Box 17">
              <controlPr defaultSize="0" autoFill="0" autoLine="0" autoPict="0">
                <anchor moveWithCells="1">
                  <from>
                    <xdr:col>3</xdr:col>
                    <xdr:colOff>45720</xdr:colOff>
                    <xdr:row>28</xdr:row>
                    <xdr:rowOff>175260</xdr:rowOff>
                  </from>
                  <to>
                    <xdr:col>3</xdr:col>
                    <xdr:colOff>944880</xdr:colOff>
                    <xdr:row>29</xdr:row>
                    <xdr:rowOff>198120</xdr:rowOff>
                  </to>
                </anchor>
              </controlPr>
            </control>
          </mc:Choice>
        </mc:AlternateContent>
        <mc:AlternateContent xmlns:mc="http://schemas.openxmlformats.org/markup-compatibility/2006">
          <mc:Choice Requires="x14">
            <control shapeId="54290" r:id="rId17" name="Check Box 18">
              <controlPr defaultSize="0" autoFill="0" autoLine="0" autoPict="0">
                <anchor moveWithCells="1">
                  <from>
                    <xdr:col>3</xdr:col>
                    <xdr:colOff>45720</xdr:colOff>
                    <xdr:row>30</xdr:row>
                    <xdr:rowOff>0</xdr:rowOff>
                  </from>
                  <to>
                    <xdr:col>3</xdr:col>
                    <xdr:colOff>944880</xdr:colOff>
                    <xdr:row>30</xdr:row>
                    <xdr:rowOff>220980</xdr:rowOff>
                  </to>
                </anchor>
              </controlPr>
            </control>
          </mc:Choice>
        </mc:AlternateContent>
        <mc:AlternateContent xmlns:mc="http://schemas.openxmlformats.org/markup-compatibility/2006">
          <mc:Choice Requires="x14">
            <control shapeId="54306" r:id="rId18" name="Check Box 34">
              <controlPr defaultSize="0" autoFill="0" autoLine="0" autoPict="0">
                <anchor moveWithCells="1">
                  <from>
                    <xdr:col>3</xdr:col>
                    <xdr:colOff>45720</xdr:colOff>
                    <xdr:row>20</xdr:row>
                    <xdr:rowOff>137160</xdr:rowOff>
                  </from>
                  <to>
                    <xdr:col>3</xdr:col>
                    <xdr:colOff>944880</xdr:colOff>
                    <xdr:row>20</xdr:row>
                    <xdr:rowOff>342900</xdr:rowOff>
                  </to>
                </anchor>
              </controlPr>
            </control>
          </mc:Choice>
        </mc:AlternateContent>
        <mc:AlternateContent xmlns:mc="http://schemas.openxmlformats.org/markup-compatibility/2006">
          <mc:Choice Requires="x14">
            <control shapeId="54307" r:id="rId19" name="Check Box 35">
              <controlPr defaultSize="0" autoFill="0" autoLine="0" autoPict="0">
                <anchor moveWithCells="1">
                  <from>
                    <xdr:col>3</xdr:col>
                    <xdr:colOff>45720</xdr:colOff>
                    <xdr:row>19</xdr:row>
                    <xdr:rowOff>22860</xdr:rowOff>
                  </from>
                  <to>
                    <xdr:col>3</xdr:col>
                    <xdr:colOff>944880</xdr:colOff>
                    <xdr:row>19</xdr:row>
                    <xdr:rowOff>228600</xdr:rowOff>
                  </to>
                </anchor>
              </controlPr>
            </control>
          </mc:Choice>
        </mc:AlternateContent>
        <mc:AlternateContent xmlns:mc="http://schemas.openxmlformats.org/markup-compatibility/2006">
          <mc:Choice Requires="x14">
            <control shapeId="54308" r:id="rId20" name="Check Box 36">
              <controlPr defaultSize="0" autoFill="0" autoLine="0" autoPict="0">
                <anchor moveWithCells="1">
                  <from>
                    <xdr:col>3</xdr:col>
                    <xdr:colOff>45720</xdr:colOff>
                    <xdr:row>31</xdr:row>
                    <xdr:rowOff>7620</xdr:rowOff>
                  </from>
                  <to>
                    <xdr:col>3</xdr:col>
                    <xdr:colOff>944880</xdr:colOff>
                    <xdr:row>31</xdr:row>
                    <xdr:rowOff>228600</xdr:rowOff>
                  </to>
                </anchor>
              </controlPr>
            </control>
          </mc:Choice>
        </mc:AlternateContent>
        <mc:AlternateContent xmlns:mc="http://schemas.openxmlformats.org/markup-compatibility/2006">
          <mc:Choice Requires="x14">
            <control shapeId="54309" r:id="rId21" name="Check Box 37">
              <controlPr defaultSize="0" autoFill="0" autoLine="0" autoPict="0">
                <anchor moveWithCells="1">
                  <from>
                    <xdr:col>3</xdr:col>
                    <xdr:colOff>45720</xdr:colOff>
                    <xdr:row>32</xdr:row>
                    <xdr:rowOff>0</xdr:rowOff>
                  </from>
                  <to>
                    <xdr:col>3</xdr:col>
                    <xdr:colOff>944880</xdr:colOff>
                    <xdr:row>32</xdr:row>
                    <xdr:rowOff>220980</xdr:rowOff>
                  </to>
                </anchor>
              </controlPr>
            </control>
          </mc:Choice>
        </mc:AlternateContent>
        <mc:AlternateContent xmlns:mc="http://schemas.openxmlformats.org/markup-compatibility/2006">
          <mc:Choice Requires="x14">
            <control shapeId="54310" r:id="rId22" name="Check Box 38">
              <controlPr defaultSize="0" autoFill="0" autoLine="0" autoPict="0">
                <anchor moveWithCells="1">
                  <from>
                    <xdr:col>3</xdr:col>
                    <xdr:colOff>45720</xdr:colOff>
                    <xdr:row>42</xdr:row>
                    <xdr:rowOff>0</xdr:rowOff>
                  </from>
                  <to>
                    <xdr:col>3</xdr:col>
                    <xdr:colOff>944880</xdr:colOff>
                    <xdr:row>42</xdr:row>
                    <xdr:rowOff>220980</xdr:rowOff>
                  </to>
                </anchor>
              </controlPr>
            </control>
          </mc:Choice>
        </mc:AlternateContent>
        <mc:AlternateContent xmlns:mc="http://schemas.openxmlformats.org/markup-compatibility/2006">
          <mc:Choice Requires="x14">
            <control shapeId="54311" r:id="rId23" name="Check Box 39">
              <controlPr defaultSize="0" autoFill="0" autoLine="0" autoPict="0">
                <anchor moveWithCells="1">
                  <from>
                    <xdr:col>3</xdr:col>
                    <xdr:colOff>45720</xdr:colOff>
                    <xdr:row>43</xdr:row>
                    <xdr:rowOff>0</xdr:rowOff>
                  </from>
                  <to>
                    <xdr:col>3</xdr:col>
                    <xdr:colOff>944880</xdr:colOff>
                    <xdr:row>43</xdr:row>
                    <xdr:rowOff>220980</xdr:rowOff>
                  </to>
                </anchor>
              </controlPr>
            </control>
          </mc:Choice>
        </mc:AlternateContent>
        <mc:AlternateContent xmlns:mc="http://schemas.openxmlformats.org/markup-compatibility/2006">
          <mc:Choice Requires="x14">
            <control shapeId="54313" r:id="rId24" name="Check Box 41">
              <controlPr defaultSize="0" autoFill="0" autoLine="0" autoPict="0">
                <anchor moveWithCells="1">
                  <from>
                    <xdr:col>3</xdr:col>
                    <xdr:colOff>45720</xdr:colOff>
                    <xdr:row>44</xdr:row>
                    <xdr:rowOff>0</xdr:rowOff>
                  </from>
                  <to>
                    <xdr:col>3</xdr:col>
                    <xdr:colOff>944880</xdr:colOff>
                    <xdr:row>44</xdr:row>
                    <xdr:rowOff>220980</xdr:rowOff>
                  </to>
                </anchor>
              </controlPr>
            </control>
          </mc:Choice>
        </mc:AlternateContent>
        <mc:AlternateContent xmlns:mc="http://schemas.openxmlformats.org/markup-compatibility/2006">
          <mc:Choice Requires="x14">
            <control shapeId="54314" r:id="rId25" name="Check Box 42">
              <controlPr defaultSize="0" autoFill="0" autoLine="0" autoPict="0">
                <anchor moveWithCells="1">
                  <from>
                    <xdr:col>3</xdr:col>
                    <xdr:colOff>45720</xdr:colOff>
                    <xdr:row>45</xdr:row>
                    <xdr:rowOff>0</xdr:rowOff>
                  </from>
                  <to>
                    <xdr:col>3</xdr:col>
                    <xdr:colOff>944880</xdr:colOff>
                    <xdr:row>45</xdr:row>
                    <xdr:rowOff>213360</xdr:rowOff>
                  </to>
                </anchor>
              </controlPr>
            </control>
          </mc:Choice>
        </mc:AlternateContent>
        <mc:AlternateContent xmlns:mc="http://schemas.openxmlformats.org/markup-compatibility/2006">
          <mc:Choice Requires="x14">
            <control shapeId="54321" r:id="rId26" name="Check Box 49">
              <controlPr defaultSize="0" autoFill="0" autoLine="0" autoPict="0">
                <anchor moveWithCells="1">
                  <from>
                    <xdr:col>3</xdr:col>
                    <xdr:colOff>45720</xdr:colOff>
                    <xdr:row>33</xdr:row>
                    <xdr:rowOff>0</xdr:rowOff>
                  </from>
                  <to>
                    <xdr:col>3</xdr:col>
                    <xdr:colOff>944880</xdr:colOff>
                    <xdr:row>33</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ErrorMessage="1">
          <x14:formula1>
            <xm:f>'Drop Down'!$D$16:$D$20</xm:f>
          </x14:formula1>
          <xm:sqref>D4:D5</xm:sqref>
        </x14:dataValidation>
        <x14:dataValidation type="list" allowBlank="1" showErrorMessage="1">
          <x14:formula1>
            <xm:f>'Drop Down'!$D$28:$D$31</xm:f>
          </x14:formula1>
          <xm:sqref>D8</xm:sqref>
        </x14:dataValidation>
        <x14:dataValidation type="list" allowBlank="1" showErrorMessage="1">
          <x14:formula1>
            <xm:f>'Drop Down'!$D$33:$D$37</xm:f>
          </x14:formula1>
          <xm:sqref>D9</xm:sqref>
        </x14:dataValidation>
        <x14:dataValidation type="list" allowBlank="1" showErrorMessage="1">
          <x14:formula1>
            <xm:f>'Drop Down'!$D$39:$D$43</xm:f>
          </x14:formula1>
          <xm:sqref>D42 D37:D38</xm:sqref>
        </x14:dataValidation>
        <x14:dataValidation type="list" allowBlank="1" showErrorMessage="1">
          <x14:formula1>
            <xm:f>'Drop Down'!$D$45:$D$49</xm:f>
          </x14:formula1>
          <xm:sqref>D39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C75BB"/>
  </sheetPr>
  <dimension ref="A1:F14"/>
  <sheetViews>
    <sheetView zoomScale="85" zoomScaleNormal="85" workbookViewId="0">
      <selection sqref="A1:F1"/>
    </sheetView>
  </sheetViews>
  <sheetFormatPr defaultColWidth="9.109375" defaultRowHeight="14.4" x14ac:dyDescent="0.3"/>
  <cols>
    <col min="1" max="1" width="3.6640625" style="2" customWidth="1"/>
    <col min="2" max="2" width="14.6640625" style="2" customWidth="1"/>
    <col min="3" max="3" width="31.109375" style="2" customWidth="1"/>
    <col min="4" max="4" width="29" style="2" customWidth="1"/>
    <col min="5" max="5" width="24.6640625" style="2" customWidth="1"/>
    <col min="6" max="6" width="24.88671875" style="2" customWidth="1"/>
    <col min="7" max="7" width="51.88671875" style="2" customWidth="1"/>
    <col min="8" max="8" width="2.88671875" style="2" customWidth="1"/>
    <col min="9" max="16384" width="9.109375" style="2"/>
  </cols>
  <sheetData>
    <row r="1" spans="1:6" x14ac:dyDescent="0.3">
      <c r="A1" s="374" t="s">
        <v>0</v>
      </c>
      <c r="B1" s="375"/>
      <c r="C1" s="375"/>
      <c r="D1" s="375"/>
      <c r="E1" s="375"/>
      <c r="F1" s="375"/>
    </row>
    <row r="2" spans="1:6" ht="30" customHeight="1" thickBot="1" x14ac:dyDescent="0.35">
      <c r="A2" s="376" t="s">
        <v>1</v>
      </c>
      <c r="B2" s="377"/>
      <c r="C2" s="377"/>
      <c r="D2" s="377"/>
      <c r="E2" s="377"/>
      <c r="F2" s="377"/>
    </row>
    <row r="3" spans="1:6" ht="16.2" thickBot="1" x14ac:dyDescent="0.35">
      <c r="A3" s="378" t="s">
        <v>212</v>
      </c>
      <c r="B3" s="379"/>
      <c r="C3" s="379"/>
      <c r="D3" s="379"/>
      <c r="E3" s="379"/>
      <c r="F3" s="379"/>
    </row>
    <row r="4" spans="1:6" x14ac:dyDescent="0.3">
      <c r="A4" s="374" t="s">
        <v>2</v>
      </c>
      <c r="B4" s="380"/>
      <c r="C4" s="24" t="s">
        <v>55</v>
      </c>
      <c r="D4" s="74" t="s">
        <v>3</v>
      </c>
      <c r="E4" s="24" t="s">
        <v>4</v>
      </c>
      <c r="F4" s="24" t="s">
        <v>57</v>
      </c>
    </row>
    <row r="5" spans="1:6" ht="42" thickBot="1" x14ac:dyDescent="0.35">
      <c r="A5" s="381"/>
      <c r="B5" s="382"/>
      <c r="C5" s="24" t="s">
        <v>56</v>
      </c>
      <c r="D5" s="75"/>
      <c r="E5" s="25" t="s">
        <v>5</v>
      </c>
      <c r="F5" s="25" t="s">
        <v>58</v>
      </c>
    </row>
    <row r="6" spans="1:6" ht="105.6" customHeight="1" thickBot="1" x14ac:dyDescent="0.35">
      <c r="A6" s="389">
        <v>1</v>
      </c>
      <c r="B6" s="387" t="s">
        <v>288</v>
      </c>
      <c r="C6" s="90" t="s">
        <v>319</v>
      </c>
      <c r="D6" s="90" t="s">
        <v>320</v>
      </c>
      <c r="E6" s="90" t="s">
        <v>321</v>
      </c>
      <c r="F6" s="90" t="s">
        <v>322</v>
      </c>
    </row>
    <row r="7" spans="1:6" ht="97.2" thickBot="1" x14ac:dyDescent="0.35">
      <c r="A7" s="390"/>
      <c r="B7" s="388"/>
      <c r="C7" s="199" t="s">
        <v>316</v>
      </c>
      <c r="D7" s="200" t="s">
        <v>317</v>
      </c>
      <c r="E7" s="200" t="s">
        <v>323</v>
      </c>
      <c r="F7" s="200" t="s">
        <v>318</v>
      </c>
    </row>
    <row r="8" spans="1:6" ht="193.8" thickBot="1" x14ac:dyDescent="0.35">
      <c r="A8" s="76">
        <v>2</v>
      </c>
      <c r="B8" s="77" t="s">
        <v>344</v>
      </c>
      <c r="C8" s="90" t="s">
        <v>227</v>
      </c>
      <c r="D8" s="193" t="s">
        <v>228</v>
      </c>
      <c r="E8" s="194" t="s">
        <v>229</v>
      </c>
      <c r="F8" s="194" t="s">
        <v>230</v>
      </c>
    </row>
    <row r="9" spans="1:6" ht="55.8" thickBot="1" x14ac:dyDescent="0.35">
      <c r="A9" s="383">
        <v>3</v>
      </c>
      <c r="B9" s="385" t="s">
        <v>345</v>
      </c>
      <c r="C9" s="234" t="s">
        <v>325</v>
      </c>
      <c r="D9" s="196" t="s">
        <v>326</v>
      </c>
      <c r="E9" s="193" t="s">
        <v>327</v>
      </c>
      <c r="F9" s="235" t="s">
        <v>328</v>
      </c>
    </row>
    <row r="10" spans="1:6" ht="207" customHeight="1" thickBot="1" x14ac:dyDescent="0.35">
      <c r="A10" s="384"/>
      <c r="B10" s="386"/>
      <c r="C10" s="391" t="s">
        <v>324</v>
      </c>
      <c r="D10" s="392"/>
      <c r="E10" s="392"/>
      <c r="F10" s="393"/>
    </row>
    <row r="11" spans="1:6" ht="180" thickBot="1" x14ac:dyDescent="0.35">
      <c r="A11" s="78">
        <v>4</v>
      </c>
      <c r="B11" s="195" t="s">
        <v>346</v>
      </c>
      <c r="C11" s="194" t="s">
        <v>338</v>
      </c>
      <c r="D11" s="190" t="s">
        <v>329</v>
      </c>
      <c r="E11" s="98" t="s">
        <v>330</v>
      </c>
      <c r="F11" s="98" t="s">
        <v>331</v>
      </c>
    </row>
    <row r="12" spans="1:6" ht="249" thickBot="1" x14ac:dyDescent="0.35">
      <c r="A12" s="78">
        <v>5</v>
      </c>
      <c r="B12" s="195" t="s">
        <v>289</v>
      </c>
      <c r="C12" s="194" t="s">
        <v>332</v>
      </c>
      <c r="D12" s="192" t="s">
        <v>231</v>
      </c>
      <c r="E12" s="97" t="s">
        <v>232</v>
      </c>
      <c r="F12" s="97" t="s">
        <v>333</v>
      </c>
    </row>
    <row r="13" spans="1:6" ht="193.8" thickBot="1" x14ac:dyDescent="0.35">
      <c r="A13" s="59">
        <v>6</v>
      </c>
      <c r="B13" s="50" t="s">
        <v>290</v>
      </c>
      <c r="C13" s="198" t="s">
        <v>334</v>
      </c>
      <c r="D13" s="198" t="s">
        <v>335</v>
      </c>
      <c r="E13" s="198" t="s">
        <v>336</v>
      </c>
      <c r="F13" s="197" t="s">
        <v>337</v>
      </c>
    </row>
    <row r="14" spans="1:6" ht="76.5" customHeight="1" x14ac:dyDescent="0.3"/>
  </sheetData>
  <sheetProtection sheet="1" objects="1" scenarios="1"/>
  <mergeCells count="9">
    <mergeCell ref="A1:F1"/>
    <mergeCell ref="A2:F2"/>
    <mergeCell ref="A3:F3"/>
    <mergeCell ref="A4:B5"/>
    <mergeCell ref="A9:A10"/>
    <mergeCell ref="B9:B10"/>
    <mergeCell ref="B6:B7"/>
    <mergeCell ref="A6:A7"/>
    <mergeCell ref="C10:F10"/>
  </mergeCells>
  <pageMargins left="0.7" right="0.7" top="0.75" bottom="0.75" header="0.3" footer="0.3"/>
  <pageSetup scale="95" orientation="landscape" r:id="rId1"/>
  <rowBreaks count="2" manualBreakCount="2">
    <brk id="7" max="5" man="1"/>
    <brk id="10" max="5" man="1"/>
  </rowBreaks>
  <drawing r:id="rId2"/>
  <extLst>
    <ext xmlns:x14="http://schemas.microsoft.com/office/spreadsheetml/2009/9/main" uri="{78C0D931-6437-407d-A8EE-F0AAD7539E65}">
      <x14:conditionalFormattings>
        <x14:conditionalFormatting xmlns:xm="http://schemas.microsoft.com/office/excel/2006/main">
          <x14:cfRule type="expression" priority="62" id="{3A81C536-7B67-4ABD-A110-DCAB0285295B}">
            <xm:f>'DBDM SA'!H3=1</xm:f>
            <x14:dxf>
              <fill>
                <patternFill>
                  <bgColor theme="8" tint="0.59996337778862885"/>
                </patternFill>
              </fill>
            </x14:dxf>
          </x14:cfRule>
          <xm:sqref>C6:F9</xm:sqref>
        </x14:conditionalFormatting>
        <x14:conditionalFormatting xmlns:xm="http://schemas.microsoft.com/office/excel/2006/main">
          <x14:cfRule type="expression" priority="1" id="{1DE068F7-22D0-4DE1-BB74-86ED441DB0BA}">
            <xm:f>'DBDM SA'!H6=1</xm:f>
            <x14:dxf>
              <fill>
                <patternFill>
                  <bgColor theme="8" tint="0.59996337778862885"/>
                </patternFill>
              </fill>
            </x14:dxf>
          </x14:cfRule>
          <xm:sqref>C11:F13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
  <sheetViews>
    <sheetView topLeftCell="A39" workbookViewId="0">
      <selection activeCell="G52" sqref="G52"/>
    </sheetView>
  </sheetViews>
  <sheetFormatPr defaultRowHeight="14.4" x14ac:dyDescent="0.3"/>
  <cols>
    <col min="1" max="1" width="25.109375" customWidth="1"/>
    <col min="2" max="2" width="16.44140625" customWidth="1"/>
    <col min="7" max="8" width="9.109375" customWidth="1"/>
  </cols>
  <sheetData>
    <row r="1" spans="1:10" ht="18.600000000000001" thickBot="1" x14ac:dyDescent="0.4">
      <c r="A1" s="338" t="s">
        <v>168</v>
      </c>
      <c r="B1" s="339"/>
    </row>
    <row r="2" spans="1:10" ht="18" x14ac:dyDescent="0.35">
      <c r="A2" s="100" t="s">
        <v>166</v>
      </c>
      <c r="B2" s="100" t="s">
        <v>167</v>
      </c>
      <c r="F2" s="101" t="s">
        <v>41</v>
      </c>
      <c r="G2" s="101" t="s">
        <v>33</v>
      </c>
      <c r="H2" s="101" t="s">
        <v>34</v>
      </c>
      <c r="I2" s="101" t="s">
        <v>35</v>
      </c>
      <c r="J2" s="101" t="s">
        <v>36</v>
      </c>
    </row>
    <row r="3" spans="1:10" ht="15.75" customHeight="1" thickBot="1" x14ac:dyDescent="0.35">
      <c r="A3" s="96" t="str">
        <f>'CT SA'!A3:C3</f>
        <v>How often does your team agenda address…</v>
      </c>
      <c r="F3" s="101">
        <v>1</v>
      </c>
      <c r="G3" s="7">
        <f>'CT SA'!K7</f>
        <v>0</v>
      </c>
      <c r="H3" s="7">
        <f>'CT SA'!L7</f>
        <v>0</v>
      </c>
      <c r="I3" s="7">
        <f>'CT SA'!M7</f>
        <v>0</v>
      </c>
      <c r="J3" s="7">
        <f>'CT SA'!N7</f>
        <v>1</v>
      </c>
    </row>
    <row r="4" spans="1:10" ht="15.75" customHeight="1" thickBot="1" x14ac:dyDescent="0.35">
      <c r="A4" t="str">
        <f>'CT SA'!A4:C4</f>
        <v>Discussing data and monitoring student progress?</v>
      </c>
      <c r="B4" t="str">
        <f>'CT SA'!D4</f>
        <v>Select One</v>
      </c>
      <c r="F4" s="101">
        <v>2</v>
      </c>
      <c r="G4" s="7">
        <f>'CT SA'!K8</f>
        <v>0</v>
      </c>
      <c r="H4" s="7">
        <f>'CT SA'!L8</f>
        <v>0</v>
      </c>
      <c r="I4" s="7">
        <f>'CT SA'!M8</f>
        <v>0</v>
      </c>
      <c r="J4" s="7">
        <f>'CT SA'!N8</f>
        <v>1</v>
      </c>
    </row>
    <row r="5" spans="1:10" ht="15.75" customHeight="1" thickBot="1" x14ac:dyDescent="0.35">
      <c r="A5" t="str">
        <f>'CT SA'!A5:C5</f>
        <v>Identifying instructional practices that result in student learning?</v>
      </c>
      <c r="B5" t="str">
        <f>'CT SA'!D5</f>
        <v>Select One</v>
      </c>
      <c r="F5" s="101">
        <v>3</v>
      </c>
      <c r="G5" s="7">
        <f>'CT SA'!K9</f>
        <v>0</v>
      </c>
      <c r="H5" s="7">
        <f>'CT SA'!L9</f>
        <v>0</v>
      </c>
      <c r="I5" s="7">
        <f>'CT SA'!M9</f>
        <v>0</v>
      </c>
      <c r="J5" s="7">
        <f>'CT SA'!N9</f>
        <v>1</v>
      </c>
    </row>
    <row r="6" spans="1:10" ht="15.75" customHeight="1" x14ac:dyDescent="0.3">
      <c r="A6" t="str">
        <f>'CT SA'!A6:C6</f>
        <v>Identifying students needing re-teaching?</v>
      </c>
      <c r="B6" t="str">
        <f>'CT SA'!D6</f>
        <v>Select One</v>
      </c>
    </row>
    <row r="7" spans="1:10" ht="15.75" customHeight="1" x14ac:dyDescent="0.3">
      <c r="A7" t="str">
        <f>'CT SA'!A7:C7</f>
        <v>Aligning instructional practices to academic standards?</v>
      </c>
      <c r="B7" t="str">
        <f>'CT SA'!D7</f>
        <v>Select One</v>
      </c>
    </row>
    <row r="10" spans="1:10" x14ac:dyDescent="0.3">
      <c r="A10" t="str">
        <f>'CT SA'!A10:C10</f>
        <v>How often does your team meet?</v>
      </c>
      <c r="B10" t="str">
        <f>'CT SA'!D10</f>
        <v>Select One</v>
      </c>
    </row>
    <row r="11" spans="1:10" x14ac:dyDescent="0.3">
      <c r="A11" t="str">
        <f>'CT SA'!A11:C11</f>
        <v>Do you use agendas and minutes for team meetings?</v>
      </c>
      <c r="B11" t="b">
        <f>'CT SA'!D11</f>
        <v>0</v>
      </c>
    </row>
    <row r="13" spans="1:10" x14ac:dyDescent="0.3">
      <c r="A13" s="96" t="str">
        <f>'CT SA'!A13:C13</f>
        <v xml:space="preserve">What do your team agendas include? </v>
      </c>
    </row>
    <row r="14" spans="1:10" x14ac:dyDescent="0.3">
      <c r="A14" t="str">
        <f>'CT SA'!A14:C14</f>
        <v>Team/group name</v>
      </c>
      <c r="B14" t="b">
        <f>'CT SA'!D14</f>
        <v>0</v>
      </c>
    </row>
    <row r="15" spans="1:10" x14ac:dyDescent="0.3">
      <c r="A15" t="str">
        <f>'CT SA'!A15:C15</f>
        <v>Date, time, and location of meeting</v>
      </c>
      <c r="B15" t="b">
        <f>'CT SA'!D15</f>
        <v>0</v>
      </c>
    </row>
    <row r="16" spans="1:10" x14ac:dyDescent="0.3">
      <c r="A16" t="str">
        <f>'CT SA'!A16:C16</f>
        <v>Outcomes</v>
      </c>
      <c r="B16" t="b">
        <f>'CT SA'!D16</f>
        <v>0</v>
      </c>
    </row>
    <row r="17" spans="1:2" x14ac:dyDescent="0.3">
      <c r="A17" t="str">
        <f>'CT SA'!A17:C17</f>
        <v>Past items to review</v>
      </c>
      <c r="B17" t="b">
        <f>'CT SA'!D17</f>
        <v>0</v>
      </c>
    </row>
    <row r="18" spans="1:2" x14ac:dyDescent="0.3">
      <c r="A18" t="str">
        <f>'CT SA'!A18:C18</f>
        <v>New items</v>
      </c>
      <c r="B18" t="b">
        <f>'CT SA'!D18</f>
        <v>0</v>
      </c>
    </row>
    <row r="19" spans="1:2" x14ac:dyDescent="0.3">
      <c r="A19" t="str">
        <f>'CT SA'!A19:C19</f>
        <v>Celebrations</v>
      </c>
      <c r="B19" t="b">
        <f>'CT SA'!D19</f>
        <v>0</v>
      </c>
    </row>
    <row r="20" spans="1:2" x14ac:dyDescent="0.3">
      <c r="A20" t="str">
        <f>'CT SA'!A20:C20</f>
        <v>Norms</v>
      </c>
      <c r="B20" t="b">
        <f>'CT SA'!D20</f>
        <v>0</v>
      </c>
    </row>
    <row r="21" spans="1:2" x14ac:dyDescent="0.3">
      <c r="A21" t="str">
        <f>'CT SA'!A22:C22</f>
        <v>Next meeting date</v>
      </c>
      <c r="B21" t="b">
        <f>'CT SA'!D21</f>
        <v>0</v>
      </c>
    </row>
    <row r="23" spans="1:2" x14ac:dyDescent="0.3">
      <c r="A23" s="96" t="str">
        <f>'CT SA'!A24:C24</f>
        <v xml:space="preserve">What do your team minutes and communication include? </v>
      </c>
    </row>
    <row r="24" spans="1:2" x14ac:dyDescent="0.3">
      <c r="A24" t="str">
        <f>'CT SA'!A25:C25</f>
        <v>Purpose for the meeting</v>
      </c>
      <c r="B24" t="b">
        <f>'CT SA'!D25</f>
        <v>0</v>
      </c>
    </row>
    <row r="25" spans="1:2" x14ac:dyDescent="0.3">
      <c r="A25" t="str">
        <f>'CT SA'!A26:C26</f>
        <v>Where and when held</v>
      </c>
      <c r="B25" t="b">
        <f>'CT SA'!D26</f>
        <v>0</v>
      </c>
    </row>
    <row r="26" spans="1:2" x14ac:dyDescent="0.3">
      <c r="A26" t="str">
        <f>'CT SA'!A27:C27</f>
        <v xml:space="preserve">List of the attendees </v>
      </c>
      <c r="B26" t="b">
        <f>'CT SA'!D27</f>
        <v>0</v>
      </c>
    </row>
    <row r="27" spans="1:2" x14ac:dyDescent="0.3">
      <c r="A27" t="str">
        <f>'CT SA'!A28:C28</f>
        <v>Tasks achieved during the meeting</v>
      </c>
      <c r="B27" t="b">
        <f>'CT SA'!D28</f>
        <v>0</v>
      </c>
    </row>
    <row r="28" spans="1:2" x14ac:dyDescent="0.3">
      <c r="A28" t="str">
        <f>'CT SA'!A29:C29</f>
        <v>Decisions made at the meeting</v>
      </c>
      <c r="B28" t="b">
        <f>'CT SA'!D29</f>
        <v>0</v>
      </c>
    </row>
    <row r="29" spans="1:2" x14ac:dyDescent="0.3">
      <c r="A29" t="str">
        <f>'CT SA'!A30:C30</f>
        <v>Actions that were agreed including who it was assigned to and the completion date</v>
      </c>
      <c r="B29" t="b">
        <f>'CT SA'!D30</f>
        <v>0</v>
      </c>
    </row>
    <row r="30" spans="1:2" x14ac:dyDescent="0.3">
      <c r="A30" t="str">
        <f>'CT SA'!A31:C31</f>
        <v>Central place to store document with easy access for all participants to provide updates and comments</v>
      </c>
      <c r="B30" t="b">
        <f>'CT SA'!D31</f>
        <v>0</v>
      </c>
    </row>
    <row r="31" spans="1:2" x14ac:dyDescent="0.3">
      <c r="A31" t="str">
        <f>'CT SA'!A32:C32</f>
        <v>Easy access for all participants to provide updates and comments</v>
      </c>
      <c r="B31" t="b">
        <f>'CT SA'!D32</f>
        <v>0</v>
      </c>
    </row>
    <row r="32" spans="1:2" x14ac:dyDescent="0.3">
      <c r="A32" t="str">
        <f>'CT SA'!A33:C33</f>
        <v>Agendas distributed to all stakeholders</v>
      </c>
      <c r="B32" t="b">
        <f>'CT SA'!D33</f>
        <v>0</v>
      </c>
    </row>
    <row r="33" spans="1:2" x14ac:dyDescent="0.3">
      <c r="A33" t="e">
        <f>'CT SA'!#REF!</f>
        <v>#REF!</v>
      </c>
      <c r="B33" t="e">
        <f>'CT SA'!#REF!</f>
        <v>#REF!</v>
      </c>
    </row>
    <row r="36" spans="1:2" x14ac:dyDescent="0.3">
      <c r="A36" s="96" t="str">
        <f>'CT SA'!A36:C36</f>
        <v>What collaborative behaviors does your team use?</v>
      </c>
    </row>
    <row r="37" spans="1:2" x14ac:dyDescent="0.3">
      <c r="A37" t="str">
        <f>'CT SA'!A37:C37</f>
        <v>Pausing</v>
      </c>
      <c r="B37" t="b">
        <f>'CT SA'!D37</f>
        <v>0</v>
      </c>
    </row>
    <row r="38" spans="1:2" x14ac:dyDescent="0.3">
      <c r="A38" t="str">
        <f>'CT SA'!A38:C38</f>
        <v>Paraphrasing</v>
      </c>
      <c r="B38" t="b">
        <f>'CT SA'!D38</f>
        <v>0</v>
      </c>
    </row>
    <row r="39" spans="1:2" x14ac:dyDescent="0.3">
      <c r="A39" t="str">
        <f>'CT SA'!A39:C39</f>
        <v>Posing questions</v>
      </c>
      <c r="B39" t="b">
        <f>'CT SA'!D39</f>
        <v>0</v>
      </c>
    </row>
    <row r="40" spans="1:2" x14ac:dyDescent="0.3">
      <c r="A40" t="str">
        <f>'CT SA'!A40:C40</f>
        <v>Putting ideas on the table</v>
      </c>
      <c r="B40" t="b">
        <f>'CT SA'!D40</f>
        <v>0</v>
      </c>
    </row>
    <row r="41" spans="1:2" x14ac:dyDescent="0.3">
      <c r="A41" t="str">
        <f>'CT SA'!A41:C41</f>
        <v>Providing data</v>
      </c>
      <c r="B41" t="b">
        <f>'CT SA'!D41</f>
        <v>0</v>
      </c>
    </row>
    <row r="42" spans="1:2" x14ac:dyDescent="0.3">
      <c r="A42" t="str">
        <f>'CT SA'!A42:C42</f>
        <v>Paying attention to self and others</v>
      </c>
      <c r="B42" t="b">
        <f>'CT SA'!D42</f>
        <v>0</v>
      </c>
    </row>
    <row r="43" spans="1:2" x14ac:dyDescent="0.3">
      <c r="A43" t="str">
        <f>'CT SA'!A43:C43</f>
        <v>Presuming positive intentions</v>
      </c>
      <c r="B43" t="b">
        <f>'CT SA'!D43</f>
        <v>0</v>
      </c>
    </row>
    <row r="46" spans="1:2" ht="15" thickBot="1" x14ac:dyDescent="0.35"/>
    <row r="47" spans="1:2" ht="18.600000000000001" thickBot="1" x14ac:dyDescent="0.4">
      <c r="A47" s="338" t="s">
        <v>169</v>
      </c>
      <c r="B47" s="339"/>
    </row>
    <row r="48" spans="1:2" ht="18" x14ac:dyDescent="0.35">
      <c r="A48" s="100" t="s">
        <v>166</v>
      </c>
      <c r="B48" s="100" t="s">
        <v>167</v>
      </c>
    </row>
    <row r="49" spans="1:10" x14ac:dyDescent="0.3">
      <c r="A49" s="96" t="str">
        <f>'DBDM SA'!A3:C3</f>
        <v>When collecting, charting, and analyzing student learning data, how many of our collaborative team members…</v>
      </c>
      <c r="B49" s="96"/>
    </row>
    <row r="50" spans="1:10" x14ac:dyDescent="0.3">
      <c r="A50" t="str">
        <f>'DBDM SA'!A4:C4</f>
        <v>Administer common formative assessments AND use a common scoring method to evaluate student proficiency.</v>
      </c>
      <c r="B50" s="222" t="str">
        <f>'DBDM SA'!D4</f>
        <v>Select One</v>
      </c>
    </row>
    <row r="51" spans="1:10" x14ac:dyDescent="0.3">
      <c r="A51" t="str">
        <f>'DBDM SA'!A5:C5</f>
        <v>Share charted data with the team.</v>
      </c>
      <c r="B51" s="222" t="str">
        <f>'DBDM SA'!D5</f>
        <v>Select One</v>
      </c>
      <c r="F51" s="101" t="s">
        <v>41</v>
      </c>
      <c r="G51" s="101" t="s">
        <v>33</v>
      </c>
      <c r="H51" s="101" t="s">
        <v>34</v>
      </c>
      <c r="I51" s="101" t="s">
        <v>35</v>
      </c>
      <c r="J51" s="101" t="s">
        <v>36</v>
      </c>
    </row>
    <row r="52" spans="1:10" ht="15" thickBot="1" x14ac:dyDescent="0.35">
      <c r="B52" s="222"/>
      <c r="F52" s="101">
        <v>1</v>
      </c>
      <c r="G52" s="7">
        <f>'DBDM SA'!H3</f>
        <v>0</v>
      </c>
      <c r="H52" s="7">
        <f>'DBDM SA'!I3</f>
        <v>0</v>
      </c>
      <c r="I52" s="7">
        <f>'DBDM SA'!J3</f>
        <v>0</v>
      </c>
      <c r="J52" s="7">
        <f>'DBDM SA'!K3</f>
        <v>0</v>
      </c>
    </row>
    <row r="53" spans="1:10" ht="15" thickBot="1" x14ac:dyDescent="0.35">
      <c r="A53" s="96" t="str">
        <f>'DBDM SA'!A7:C7</f>
        <v>Our collaborative team members…</v>
      </c>
      <c r="B53" s="222"/>
      <c r="F53" s="101">
        <v>2</v>
      </c>
      <c r="G53" s="7">
        <f>'DBDM SA'!H5</f>
        <v>0</v>
      </c>
      <c r="H53" s="7">
        <f>'DBDM SA'!I5</f>
        <v>0</v>
      </c>
      <c r="I53" s="7">
        <f>'DBDM SA'!J5</f>
        <v>0</v>
      </c>
      <c r="J53" s="7">
        <f>'DBDM SA'!K5</f>
        <v>1</v>
      </c>
    </row>
    <row r="54" spans="1:10" ht="15" thickBot="1" x14ac:dyDescent="0.35">
      <c r="A54" t="e">
        <f>'DBDM SA'!#REF!</f>
        <v>#REF!</v>
      </c>
      <c r="B54" s="222" t="e">
        <f>'DBDM SA'!#REF!</f>
        <v>#REF!</v>
      </c>
      <c r="F54" s="101">
        <v>3</v>
      </c>
      <c r="G54" s="7">
        <f>'DBDM SA'!H6</f>
        <v>0</v>
      </c>
      <c r="H54" s="7">
        <f>'DBDM SA'!I6</f>
        <v>0</v>
      </c>
      <c r="I54" s="7">
        <f>'DBDM SA'!J6</f>
        <v>0</v>
      </c>
      <c r="J54" s="7">
        <f>'DBDM SA'!K6</f>
        <v>1</v>
      </c>
    </row>
    <row r="55" spans="1:10" ht="15" thickBot="1" x14ac:dyDescent="0.35">
      <c r="A55" t="str">
        <f>'DBDM SA'!A8:C8</f>
        <v>Disaggregate results to address specific student learning questions.</v>
      </c>
      <c r="B55" s="222" t="str">
        <f>'DBDM SA'!D8</f>
        <v>Select One</v>
      </c>
      <c r="F55" s="101">
        <v>4</v>
      </c>
      <c r="G55" s="7">
        <f>'DBDM SA'!H7</f>
        <v>0</v>
      </c>
      <c r="H55" s="7">
        <f>'DBDM SA'!I7</f>
        <v>0</v>
      </c>
      <c r="I55" s="7">
        <f>'DBDM SA'!J7</f>
        <v>0</v>
      </c>
      <c r="J55" s="7">
        <f>'DBDM SA'!K7</f>
        <v>1</v>
      </c>
    </row>
    <row r="56" spans="1:10" ht="15" thickBot="1" x14ac:dyDescent="0.35">
      <c r="A56" t="str">
        <f>'DBDM SA'!A9:C9</f>
        <v>Make student learning data available electronically at all times to…</v>
      </c>
      <c r="B56" s="222" t="str">
        <f>'DBDM SA'!D9</f>
        <v>Select One</v>
      </c>
      <c r="F56" s="101">
        <v>5</v>
      </c>
      <c r="G56" s="7">
        <f>'DBDM SA'!H8</f>
        <v>0</v>
      </c>
      <c r="H56" s="7">
        <f>'DBDM SA'!I8</f>
        <v>0</v>
      </c>
      <c r="I56" s="7">
        <f>'DBDM SA'!J8</f>
        <v>0</v>
      </c>
      <c r="J56" s="7">
        <f>'DBDM SA'!K8</f>
        <v>1</v>
      </c>
    </row>
    <row r="57" spans="1:10" ht="15" thickBot="1" x14ac:dyDescent="0.35">
      <c r="B57" s="222"/>
      <c r="F57" s="101">
        <v>6</v>
      </c>
      <c r="G57" s="7" t="e">
        <f>'DBDM SA'!#REF!</f>
        <v>#REF!</v>
      </c>
      <c r="H57" s="7" t="e">
        <f>'DBDM SA'!#REF!</f>
        <v>#REF!</v>
      </c>
      <c r="I57" s="7" t="e">
        <f>'DBDM SA'!#REF!</f>
        <v>#REF!</v>
      </c>
      <c r="J57" s="7" t="e">
        <f>'DBDM SA'!#REF!</f>
        <v>#REF!</v>
      </c>
    </row>
    <row r="58" spans="1:10" x14ac:dyDescent="0.3">
      <c r="A58" s="96" t="str">
        <f>'DBDM SA'!A11:C11</f>
        <v>Educators use results to identify priority learning needs.</v>
      </c>
      <c r="B58" s="222"/>
    </row>
    <row r="59" spans="1:10" x14ac:dyDescent="0.3">
      <c r="A59" t="str">
        <f>'DBDM SA'!A12:C12</f>
        <v>Our collaborative team members list strengths, misconceptions, and inferences by proficiency group.</v>
      </c>
      <c r="B59" s="222" t="b">
        <f>'DBDM SA'!D12</f>
        <v>0</v>
      </c>
    </row>
    <row r="60" spans="1:10" x14ac:dyDescent="0.3">
      <c r="A60" t="str">
        <f>'DBDM SA'!A13:C13</f>
        <v>Strengths, misconceptions, inferences, and prioritized needs are listed for ALL proficiency groups.</v>
      </c>
      <c r="B60" s="222" t="b">
        <f>'DBDM SA'!D13</f>
        <v>0</v>
      </c>
    </row>
    <row r="61" spans="1:10" x14ac:dyDescent="0.3">
      <c r="A61" t="str">
        <f>'DBDM SA'!A14:C14</f>
        <v>Strengths and misconceptions are directly related to targeted standards.</v>
      </c>
      <c r="B61" s="222" t="b">
        <f>'DBDM SA'!D14</f>
        <v>0</v>
      </c>
    </row>
    <row r="62" spans="1:10" x14ac:dyDescent="0.3">
      <c r="A62" t="str">
        <f>'DBDM SA'!A15:C15</f>
        <v>Learning needs are prioritized.</v>
      </c>
      <c r="B62" s="222" t="b">
        <f>'DBDM SA'!D15</f>
        <v>0</v>
      </c>
    </row>
    <row r="63" spans="1:10" x14ac:dyDescent="0.3">
      <c r="A63" t="str">
        <f>'DBDM SA'!A16:C16</f>
        <v>Prioritized needs are categorized according to a hierarchy of prerequisite skills.</v>
      </c>
      <c r="B63" s="222" t="b">
        <f>'DBDM SA'!D16</f>
        <v>0</v>
      </c>
    </row>
    <row r="64" spans="1:10" x14ac:dyDescent="0.3">
      <c r="B64" s="222"/>
    </row>
    <row r="65" spans="1:2" x14ac:dyDescent="0.3">
      <c r="A65" s="96" t="str">
        <f>'DBDM SA'!A18:C18</f>
        <v>The SMART goals we use…</v>
      </c>
      <c r="B65" s="222"/>
    </row>
    <row r="66" spans="1:2" x14ac:dyDescent="0.3">
      <c r="A66" t="str">
        <f>'DBDM SA'!A19:C19</f>
        <v>(1) Are specific to targeted subject area, grade level, and student population, (2) are measureable and specify how and when measurement will occur, (3) are attainable, (4) are results-oriented, and (5) are time-bound.</v>
      </c>
      <c r="B66" s="222" t="b">
        <f>'DBDM SA'!D19</f>
        <v>0</v>
      </c>
    </row>
    <row r="67" spans="1:2" x14ac:dyDescent="0.3">
      <c r="A67" t="str">
        <f>'DBDM SA'!A20:C20</f>
        <v>Are based on correctly calculated percentages.</v>
      </c>
      <c r="B67" s="222" t="b">
        <f>'DBDM SA'!D20</f>
        <v>0</v>
      </c>
    </row>
    <row r="68" spans="1:2" x14ac:dyDescent="0.3">
      <c r="A68" t="str">
        <f>'DBDM SA'!A21:C21</f>
        <v>Reflect &gt; 80% of non-intervention students be proficient by post-assessment.</v>
      </c>
      <c r="B68" s="222" t="b">
        <f>'DBDM SA'!D21</f>
        <v>0</v>
      </c>
    </row>
    <row r="69" spans="1:2" x14ac:dyDescent="0.3">
      <c r="A69" t="str">
        <f>'DBDM SA'!A22:C22</f>
        <v xml:space="preserve">Reflect a consideration of students in intervention and case-by-case consideration of what other students can reach the goal. </v>
      </c>
      <c r="B69" s="222" t="b">
        <f>'DBDM SA'!D22</f>
        <v>0</v>
      </c>
    </row>
    <row r="70" spans="1:2" x14ac:dyDescent="0.3">
      <c r="A70" t="str">
        <f>'DBDM SA'!A23:C23</f>
        <v>Are derived from specific team inferences.</v>
      </c>
      <c r="B70" s="222" t="b">
        <f>'DBDM SA'!D23</f>
        <v>0</v>
      </c>
    </row>
    <row r="71" spans="1:2" x14ac:dyDescent="0.3">
      <c r="A71" t="str">
        <f>'DBDM SA'!A24:C24</f>
        <v>Are few and prioritized.</v>
      </c>
      <c r="B71" s="222" t="b">
        <f>'DBDM SA'!D24</f>
        <v>0</v>
      </c>
    </row>
    <row r="72" spans="1:2" x14ac:dyDescent="0.3">
      <c r="A72" t="str">
        <f>'DBDM SA'!A25:C25</f>
        <v>Include baseline, anticipated midline, and anticipated post-assessment.</v>
      </c>
      <c r="B72" s="222" t="b">
        <f>'DBDM SA'!D25</f>
        <v>0</v>
      </c>
    </row>
    <row r="73" spans="1:2" x14ac:dyDescent="0.3">
      <c r="A73" t="str">
        <f>'DBDM SA'!A26:C26</f>
        <v>Close the achievement gap for targeted student groups.</v>
      </c>
      <c r="B73" s="222" t="b">
        <f>'DBDM SA'!D26</f>
        <v>0</v>
      </c>
    </row>
    <row r="74" spans="1:2" x14ac:dyDescent="0.3">
      <c r="A74" t="str">
        <f>'DBDM SA'!A27:C27</f>
        <v>Include a scheduled time set for analysis of results.</v>
      </c>
      <c r="B74" s="222" t="b">
        <f>'DBDM SA'!D27</f>
        <v>0</v>
      </c>
    </row>
    <row r="75" spans="1:2" x14ac:dyDescent="0.3">
      <c r="B75" s="222"/>
    </row>
    <row r="76" spans="1:2" x14ac:dyDescent="0.3">
      <c r="A76" s="96" t="str">
        <f>'DBDM SA'!A29:C29</f>
        <v>Our selected instructional practices/strategies….</v>
      </c>
      <c r="B76" s="222"/>
    </row>
    <row r="77" spans="1:2" x14ac:dyDescent="0.3">
      <c r="A77" t="str">
        <f>'DBDM SA'!A30:C30</f>
        <v>Target prioritized needs and are evidence-based.</v>
      </c>
      <c r="B77" s="222" t="b">
        <f>'DBDM SA'!D30</f>
        <v>0</v>
      </c>
    </row>
    <row r="78" spans="1:2" x14ac:dyDescent="0.3">
      <c r="A78" t="str">
        <f>'DBDM SA'!A31:C31</f>
        <v>Have greatest potential impact on student growth (an effect size of &gt; .60).</v>
      </c>
      <c r="B78" s="222" t="b">
        <f>'DBDM SA'!D31</f>
        <v>0</v>
      </c>
    </row>
    <row r="79" spans="1:2" x14ac:dyDescent="0.3">
      <c r="A79" t="e">
        <f>'DBDM SA'!#REF!</f>
        <v>#REF!</v>
      </c>
      <c r="B79" s="222" t="e">
        <f>'DBDM SA'!#REF!</f>
        <v>#REF!</v>
      </c>
    </row>
    <row r="80" spans="1:2" x14ac:dyDescent="0.3">
      <c r="A80" t="str">
        <f>'DBDM SA'!A32:C32</f>
        <v>Are linked to prioritized needs for each proficiency group.</v>
      </c>
      <c r="B80" s="222" t="b">
        <f>'DBDM SA'!D32</f>
        <v>0</v>
      </c>
    </row>
    <row r="81" spans="1:2" x14ac:dyDescent="0.3">
      <c r="A81" t="str">
        <f>'DBDM SA'!A33:C33</f>
        <v>Include learning environment, time, frequency, and duration to be used.</v>
      </c>
      <c r="B81" s="222" t="b">
        <f>'DBDM SA'!D33</f>
        <v>0</v>
      </c>
    </row>
    <row r="82" spans="1:2" x14ac:dyDescent="0.3">
      <c r="B82" s="222"/>
    </row>
    <row r="83" spans="1:2" x14ac:dyDescent="0.3">
      <c r="A83" s="96" t="str">
        <f>'DBDM SA'!A36:C36</f>
        <v>When explaining results indicators for process and product…</v>
      </c>
      <c r="B83" s="222"/>
    </row>
    <row r="84" spans="1:2" x14ac:dyDescent="0.3">
      <c r="A84" t="str">
        <f>'DBDM SA'!A37:C37</f>
        <v>Our team discusses how teacher behavior (cause data) is related to student results (effect data).</v>
      </c>
      <c r="B84" s="222" t="str">
        <f>'DBDM SA'!D37</f>
        <v>Select One</v>
      </c>
    </row>
    <row r="85" spans="1:2" x14ac:dyDescent="0.3">
      <c r="A85" t="str">
        <f>'DBDM SA'!A38:C38</f>
        <v>Discrepancies in student results are examined in relation to differences in implementation data.</v>
      </c>
      <c r="B85" s="222" t="str">
        <f>'DBDM SA'!D38</f>
        <v>Select One</v>
      </c>
    </row>
    <row r="86" spans="1:2" x14ac:dyDescent="0.3">
      <c r="A86" t="str">
        <f>'DBDM SA'!A39:C39</f>
        <v xml:space="preserve">Improved implementation processes are recommended or alternative instructional practice is chosen. </v>
      </c>
      <c r="B86" s="222" t="str">
        <f>'DBDM SA'!D39</f>
        <v>Select One</v>
      </c>
    </row>
    <row r="87" spans="1:2" x14ac:dyDescent="0.3">
      <c r="B87" s="222"/>
    </row>
    <row r="88" spans="1:2" x14ac:dyDescent="0.3">
      <c r="A88" t="str">
        <f>'DBDM SA'!A41:C41</f>
        <v>When designing and practicing ongoing monitoring of results…</v>
      </c>
      <c r="B88" s="222" t="str">
        <f>'DBDM SA'!D41</f>
        <v>Select an answer.</v>
      </c>
    </row>
    <row r="89" spans="1:2" x14ac:dyDescent="0.3">
      <c r="A89" t="str">
        <f>'DBDM SA'!A42:C42</f>
        <v>Teams use data to self-reflect and self-assess for implementation fidelity.</v>
      </c>
      <c r="B89" s="222" t="str">
        <f>'DBDM SA'!D42</f>
        <v>Select One</v>
      </c>
    </row>
    <row r="90" spans="1:2" x14ac:dyDescent="0.3">
      <c r="A90" t="str">
        <f>'DBDM SA'!A43:C43</f>
        <v>Discussion about implementation fidelity is recorded.</v>
      </c>
      <c r="B90" s="222" t="b">
        <f>'DBDM SA'!D43</f>
        <v>0</v>
      </c>
    </row>
    <row r="91" spans="1:2" x14ac:dyDescent="0.3">
      <c r="A91" t="str">
        <f>'DBDM SA'!A44:C44</f>
        <v>Visual representation of growth is kept electronically.</v>
      </c>
      <c r="B91" s="222" t="b">
        <f>'DBDM SA'!D44</f>
        <v>0</v>
      </c>
    </row>
    <row r="92" spans="1:2" x14ac:dyDescent="0.3">
      <c r="A92" t="str">
        <f>'DBDM SA'!A45:C45</f>
        <v>Effect size is calculated and recorded.</v>
      </c>
      <c r="B92" s="222" t="b">
        <f>'DBDM SA'!D45</f>
        <v>0</v>
      </c>
    </row>
    <row r="93" spans="1:2" x14ac:dyDescent="0.3">
      <c r="A93" t="str">
        <f>'DBDM SA'!A46:C46</f>
        <v>Times are scheduled for analysis of results.</v>
      </c>
      <c r="B93" s="222" t="b">
        <f>'DBDM SA'!D46</f>
        <v>0</v>
      </c>
    </row>
    <row r="94" spans="1:2" ht="15" thickBot="1" x14ac:dyDescent="0.35">
      <c r="B94" s="222"/>
    </row>
    <row r="95" spans="1:2" ht="18.600000000000001" thickBot="1" x14ac:dyDescent="0.4">
      <c r="A95" s="338" t="s">
        <v>170</v>
      </c>
      <c r="B95" s="339"/>
    </row>
    <row r="96" spans="1:2" ht="18" x14ac:dyDescent="0.35">
      <c r="A96" s="100" t="s">
        <v>166</v>
      </c>
      <c r="B96" s="100" t="s">
        <v>167</v>
      </c>
    </row>
    <row r="97" spans="1:10" x14ac:dyDescent="0.3">
      <c r="A97" s="96" t="str">
        <f>'CFA SA'!A3:C3</f>
        <v>Learning Targets</v>
      </c>
      <c r="B97" s="102"/>
      <c r="F97" s="101" t="s">
        <v>41</v>
      </c>
      <c r="G97" s="101" t="s">
        <v>33</v>
      </c>
      <c r="H97" s="101" t="s">
        <v>34</v>
      </c>
      <c r="I97" s="101" t="s">
        <v>35</v>
      </c>
      <c r="J97" s="101" t="s">
        <v>36</v>
      </c>
    </row>
    <row r="98" spans="1:10" ht="15" thickBot="1" x14ac:dyDescent="0.35">
      <c r="A98" s="102" t="str">
        <f>'CFA SA'!A4:C4</f>
        <v>Is the learning target connected to a big idea/essential learning?</v>
      </c>
      <c r="B98" s="102" t="b">
        <f>'CFA SA'!D4</f>
        <v>0</v>
      </c>
      <c r="F98" s="101">
        <v>1</v>
      </c>
      <c r="G98" s="7">
        <f>'CFA SA'!I3</f>
        <v>0</v>
      </c>
      <c r="H98" s="7">
        <f>'CFA SA'!J3</f>
        <v>0</v>
      </c>
      <c r="I98" s="7">
        <f>'CFA SA'!K3</f>
        <v>0</v>
      </c>
      <c r="J98" s="7">
        <f>'CFA SA'!L3</f>
        <v>1</v>
      </c>
    </row>
    <row r="99" spans="1:10" ht="15" thickBot="1" x14ac:dyDescent="0.35">
      <c r="A99" s="102" t="str">
        <f>'CFA SA'!A5:C5</f>
        <v>Does the learning target develop deep understanding of underlying concepts and/or acquisition of skills?</v>
      </c>
      <c r="B99" s="102" t="b">
        <f>'CFA SA'!D5</f>
        <v>0</v>
      </c>
      <c r="F99" s="101">
        <v>2</v>
      </c>
      <c r="G99" s="7">
        <f>'CFA SA'!I4</f>
        <v>0</v>
      </c>
      <c r="H99" s="7">
        <f>'CFA SA'!J4</f>
        <v>0</v>
      </c>
      <c r="I99" s="7">
        <f>'CFA SA'!K4</f>
        <v>0</v>
      </c>
      <c r="J99" s="7">
        <f>'CFA SA'!L4</f>
        <v>1</v>
      </c>
    </row>
    <row r="100" spans="1:10" ht="15" thickBot="1" x14ac:dyDescent="0.35">
      <c r="A100" s="102" t="str">
        <f>'CFA SA'!A6:C6</f>
        <v>Do the learning targets clearly engage higher order thinking or processes?</v>
      </c>
      <c r="B100" s="102" t="b">
        <f>'CFA SA'!D6</f>
        <v>0</v>
      </c>
      <c r="F100" s="101">
        <v>3</v>
      </c>
      <c r="G100" s="7">
        <f>'CFA SA'!I5</f>
        <v>0</v>
      </c>
      <c r="H100" s="7">
        <f>'CFA SA'!J5</f>
        <v>0</v>
      </c>
      <c r="I100" s="7">
        <f>'CFA SA'!K5</f>
        <v>0</v>
      </c>
      <c r="J100" s="7">
        <f>'CFA SA'!L5</f>
        <v>1</v>
      </c>
    </row>
    <row r="101" spans="1:10" ht="15" thickBot="1" x14ac:dyDescent="0.35">
      <c r="A101" s="102" t="str">
        <f>'CFA SA'!A7:C7</f>
        <v>Is the learning target clearly manageable and accomplishable in the course of a lesson or unit?</v>
      </c>
      <c r="B101" s="102" t="b">
        <f>'CFA SA'!D7</f>
        <v>0</v>
      </c>
      <c r="F101" s="101">
        <v>4</v>
      </c>
      <c r="G101" s="7">
        <f>'CFA SA'!I6</f>
        <v>0</v>
      </c>
      <c r="H101" s="7">
        <f>'CFA SA'!J6</f>
        <v>0</v>
      </c>
      <c r="I101" s="7">
        <f>'CFA SA'!K6</f>
        <v>0</v>
      </c>
      <c r="J101" s="7">
        <f>'CFA SA'!L6</f>
        <v>1</v>
      </c>
    </row>
    <row r="102" spans="1:10" x14ac:dyDescent="0.3">
      <c r="A102" s="102" t="str">
        <f>'CFA SA'!A8:C8</f>
        <v>Is the learning target clearly explained to students?</v>
      </c>
      <c r="B102" s="102" t="b">
        <f>'CFA SA'!D8</f>
        <v>0</v>
      </c>
    </row>
    <row r="103" spans="1:10" x14ac:dyDescent="0.3">
      <c r="A103" s="102" t="str">
        <f>'CFA SA'!A9:C9</f>
        <v>Are clear connections made between current learning target and prior learning?</v>
      </c>
      <c r="B103" s="102" t="b">
        <f>'CFA SA'!D9</f>
        <v>0</v>
      </c>
    </row>
    <row r="104" spans="1:10" x14ac:dyDescent="0.3">
      <c r="A104" s="102"/>
      <c r="B104" s="102"/>
    </row>
    <row r="105" spans="1:10" x14ac:dyDescent="0.3">
      <c r="A105" s="96" t="str">
        <f>'CFA SA'!A11:C11</f>
        <v>Success Criteria</v>
      </c>
      <c r="B105" s="102"/>
    </row>
    <row r="106" spans="1:10" x14ac:dyDescent="0.3">
      <c r="A106" s="102" t="str">
        <f>'CFA SA'!A12:C12</f>
        <v>Are success criteria aligned to learning targets?</v>
      </c>
      <c r="B106" s="102" t="b">
        <f>'CFA SA'!D12</f>
        <v>0</v>
      </c>
    </row>
    <row r="107" spans="1:10" x14ac:dyDescent="0.3">
      <c r="A107" s="102" t="str">
        <f>'CFA SA'!A13:C13</f>
        <v>Do success criteria relate to what students will say, do, make, or write to show evidence of learning?</v>
      </c>
      <c r="B107" s="102" t="b">
        <f>'CFA SA'!D13</f>
        <v>0</v>
      </c>
    </row>
    <row r="108" spans="1:10" x14ac:dyDescent="0.3">
      <c r="A108" s="102" t="str">
        <f>'CFA SA'!A14:C14</f>
        <v>Do success criteria reflect ways for students to indicate their current status relative to the learning targets?</v>
      </c>
      <c r="B108" s="102" t="b">
        <f>'CFA SA'!D14</f>
        <v>0</v>
      </c>
    </row>
    <row r="109" spans="1:10" x14ac:dyDescent="0.3">
      <c r="A109" s="102" t="str">
        <f>'CFA SA'!A15:C15</f>
        <v>Are success criteria communicated in language students can understand?</v>
      </c>
      <c r="B109" s="102" t="b">
        <f>'CFA SA'!D15</f>
        <v>0</v>
      </c>
    </row>
    <row r="110" spans="1:10" x14ac:dyDescent="0.3">
      <c r="A110" s="102" t="str">
        <f>'CFA SA'!A16:C16</f>
        <v>Are success criteria frequently referred to during the learning process?</v>
      </c>
      <c r="B110" s="102" t="b">
        <f>'CFA SA'!D16</f>
        <v>0</v>
      </c>
    </row>
    <row r="111" spans="1:10" x14ac:dyDescent="0.3">
      <c r="A111" s="102"/>
      <c r="B111" s="102"/>
    </row>
    <row r="112" spans="1:10" x14ac:dyDescent="0.3">
      <c r="A112" s="96" t="str">
        <f>'CFA SA'!A18:C18</f>
        <v>Formative Assessment Instruments</v>
      </c>
      <c r="B112" s="102"/>
    </row>
    <row r="113" spans="1:10" x14ac:dyDescent="0.3">
      <c r="A113" s="102" t="str">
        <f>'CFA SA'!A19:C19</f>
        <v>Are formative assessment used during the learning process?</v>
      </c>
      <c r="B113" s="102" t="b">
        <f>'CFA SA'!D19</f>
        <v>0</v>
      </c>
    </row>
    <row r="114" spans="1:10" x14ac:dyDescent="0.3">
      <c r="A114" s="102" t="str">
        <f>'CFA SA'!A20:C20</f>
        <v>Are formative assessments aligned with the learning target and success criteria?</v>
      </c>
      <c r="B114" s="102" t="b">
        <f>'CFA SA'!D20</f>
        <v>0</v>
      </c>
    </row>
    <row r="115" spans="1:10" x14ac:dyDescent="0.3">
      <c r="A115" s="102" t="str">
        <f>'CFA SA'!A21:C21</f>
        <v>Is the common formative assessment appropriate for generating data in relation to the success criteria?</v>
      </c>
      <c r="B115" s="102" t="b">
        <f>'CFA SA'!D21</f>
        <v>0</v>
      </c>
    </row>
    <row r="116" spans="1:10" x14ac:dyDescent="0.3">
      <c r="A116" s="102" t="str">
        <f>'CFA SA'!A22:C22</f>
        <v>Are formative assessments consistently placed during the course of the learning process?</v>
      </c>
      <c r="B116" s="102" t="b">
        <f>'CFA SA'!D22</f>
        <v>0</v>
      </c>
    </row>
    <row r="117" spans="1:10" x14ac:dyDescent="0.3">
      <c r="A117" s="102" t="str">
        <f>'CFA SA'!A23:C23</f>
        <v>Do formative assessments provide opportunities for students to show where they are in relation to mastery of the learning target?</v>
      </c>
      <c r="B117" s="102" t="b">
        <f>'CFA SA'!D23</f>
        <v>0</v>
      </c>
    </row>
    <row r="118" spans="1:10" x14ac:dyDescent="0.3">
      <c r="A118" s="102"/>
      <c r="B118" s="102"/>
    </row>
    <row r="119" spans="1:10" x14ac:dyDescent="0.3">
      <c r="A119" s="96" t="str">
        <f>'CFA SA'!A25:C25</f>
        <v>Using Assessment Data</v>
      </c>
      <c r="B119" s="102"/>
    </row>
    <row r="120" spans="1:10" x14ac:dyDescent="0.3">
      <c r="A120" s="102" t="str">
        <f>'CFA SA'!A26:C26</f>
        <v>Are your decisions about next steps based on evidence?</v>
      </c>
      <c r="B120" s="102" t="b">
        <f>'CFA SA'!D26</f>
        <v>0</v>
      </c>
    </row>
    <row r="121" spans="1:10" x14ac:dyDescent="0.3">
      <c r="A121" s="102" t="str">
        <f>'CFA SA'!A27:C27</f>
        <v>Do you take appropriate action based on evidence?</v>
      </c>
      <c r="B121" s="102" t="b">
        <f>'CFA SA'!D27</f>
        <v>0</v>
      </c>
    </row>
    <row r="122" spans="1:10" x14ac:dyDescent="0.3">
      <c r="A122" s="102" t="str">
        <f>'CFA SA'!A28:C28</f>
        <v>Does feedback to students align with learning target and success criteria?</v>
      </c>
      <c r="B122" s="102" t="b">
        <f>'CFA SA'!D28</f>
        <v>0</v>
      </c>
    </row>
    <row r="123" spans="1:10" x14ac:dyDescent="0.3">
      <c r="A123" s="102" t="e">
        <f>'CFA SA'!#REF!</f>
        <v>#REF!</v>
      </c>
      <c r="B123" s="102" t="e">
        <f>'CFA SA'!#REF!</f>
        <v>#REF!</v>
      </c>
    </row>
    <row r="124" spans="1:10" ht="15" thickBot="1" x14ac:dyDescent="0.35">
      <c r="A124" s="102"/>
      <c r="B124" s="102"/>
    </row>
    <row r="125" spans="1:10" ht="18.600000000000001" thickBot="1" x14ac:dyDescent="0.4">
      <c r="A125" s="338" t="s">
        <v>171</v>
      </c>
      <c r="B125" s="339"/>
    </row>
    <row r="126" spans="1:10" ht="18" x14ac:dyDescent="0.35">
      <c r="A126" s="100" t="s">
        <v>166</v>
      </c>
      <c r="B126" s="100" t="s">
        <v>167</v>
      </c>
    </row>
    <row r="127" spans="1:10" x14ac:dyDescent="0.3">
      <c r="A127" s="96" t="str">
        <f>'Developing ACL SA'!A3:C3</f>
        <v>When teaching students to develop learning goals, do you…</v>
      </c>
      <c r="B127" s="102"/>
      <c r="F127" s="101" t="s">
        <v>41</v>
      </c>
      <c r="G127" s="101" t="s">
        <v>33</v>
      </c>
      <c r="H127" s="101" t="s">
        <v>34</v>
      </c>
      <c r="I127" s="101" t="s">
        <v>35</v>
      </c>
      <c r="J127" s="101" t="s">
        <v>36</v>
      </c>
    </row>
    <row r="128" spans="1:10" ht="15" thickBot="1" x14ac:dyDescent="0.35">
      <c r="A128" s="102" t="str">
        <f>'Developing ACL SA'!A4:C4</f>
        <v>Write daily learning targets in student-friendly language (i.e. "I can" or "I know" statements)?</v>
      </c>
      <c r="B128" s="102">
        <f>IF('Developing ACL SA'!D4=TRUE,1,0)</f>
        <v>0</v>
      </c>
      <c r="F128" s="101">
        <v>1</v>
      </c>
      <c r="G128" s="7">
        <f>'Developing ACL SA'!Q3</f>
        <v>0</v>
      </c>
      <c r="H128" s="7">
        <f>'Developing ACL SA'!R3</f>
        <v>0</v>
      </c>
      <c r="I128" s="7">
        <f>'Developing ACL SA'!S3</f>
        <v>0</v>
      </c>
      <c r="J128" s="7">
        <f>'Developing ACL SA'!T3</f>
        <v>1</v>
      </c>
    </row>
    <row r="129" spans="1:10" ht="15" thickBot="1" x14ac:dyDescent="0.35">
      <c r="A129" s="102" t="str">
        <f>'Developing ACL SA'!A5:C5</f>
        <v>Create daily opportunities for students to use or interact with learning targets?</v>
      </c>
      <c r="B129" s="102">
        <f>IF('Developing ACL SA'!D5=TRUE,1,0)</f>
        <v>0</v>
      </c>
      <c r="F129" s="101">
        <v>2</v>
      </c>
      <c r="G129" s="7">
        <f>'Developing ACL SA'!Q4</f>
        <v>0</v>
      </c>
      <c r="H129" s="7">
        <f>'Developing ACL SA'!R4</f>
        <v>0</v>
      </c>
      <c r="I129" s="7">
        <f>'Developing ACL SA'!S4</f>
        <v>0</v>
      </c>
      <c r="J129" s="7">
        <f>'Developing ACL SA'!T4</f>
        <v>1</v>
      </c>
    </row>
    <row r="130" spans="1:10" ht="15" thickBot="1" x14ac:dyDescent="0.35">
      <c r="A130" s="102" t="str">
        <f>'Developing ACL SA'!A6:C6</f>
        <v>Develop rubrics and provide multiple opportunities for student to us or interact with the rubric/scoring guide during learning?</v>
      </c>
      <c r="B130" s="102">
        <f>IF('Developing ACL SA'!D6=TRUE,1,0)</f>
        <v>0</v>
      </c>
      <c r="F130" s="101">
        <v>3</v>
      </c>
      <c r="G130" s="7">
        <f>'Developing ACL SA'!Q5</f>
        <v>0</v>
      </c>
      <c r="H130" s="7">
        <f>'Developing ACL SA'!R5</f>
        <v>0</v>
      </c>
      <c r="I130" s="7">
        <f>'Developing ACL SA'!S5</f>
        <v>0</v>
      </c>
      <c r="J130" s="7">
        <f>'Developing ACL SA'!T5</f>
        <v>1</v>
      </c>
    </row>
    <row r="131" spans="1:10" x14ac:dyDescent="0.3">
      <c r="A131" s="102"/>
      <c r="B131" s="102"/>
    </row>
    <row r="132" spans="1:10" x14ac:dyDescent="0.3">
      <c r="A132" s="102"/>
      <c r="B132" s="96" t="e">
        <f>'Developing ACL SA'!#REF!</f>
        <v>#REF!</v>
      </c>
    </row>
    <row r="133" spans="1:10" x14ac:dyDescent="0.3">
      <c r="A133" s="102" t="e">
        <f>'Developing ACL SA'!#REF!</f>
        <v>#REF!</v>
      </c>
      <c r="B133" s="102" t="e">
        <f>'Developing ACL SA'!#REF!</f>
        <v>#REF!</v>
      </c>
    </row>
    <row r="134" spans="1:10" x14ac:dyDescent="0.3">
      <c r="A134" s="102"/>
      <c r="B134" s="102"/>
    </row>
    <row r="135" spans="1:10" x14ac:dyDescent="0.3">
      <c r="A135" s="96" t="str">
        <f>'Developing ACL SA'!A10:C10</f>
        <v>When teaching students  to self-evaluate their learning progress, do you…</v>
      </c>
      <c r="B135" s="102"/>
    </row>
    <row r="136" spans="1:10" x14ac:dyDescent="0.3">
      <c r="A136" s="102" t="str">
        <f>'Developing ACL SA'!A11:C11</f>
        <v>Provide descriptive task feedback to all students throughout their learning?</v>
      </c>
      <c r="B136" s="102">
        <f>IF('Developing ACL SA'!D11=TRUE,1,0)</f>
        <v>0</v>
      </c>
    </row>
    <row r="137" spans="1:10" x14ac:dyDescent="0.3">
      <c r="A137" s="102" t="str">
        <f>'Developing ACL SA'!A14:C14</f>
        <v>Ask students to self-regulate by assessing their own progress and justifying their assesments multiple times?</v>
      </c>
      <c r="B137" s="102">
        <f>IF('Developing ACL SA'!D14=TRUE,1,0)</f>
        <v>0</v>
      </c>
    </row>
    <row r="138" spans="1:10" x14ac:dyDescent="0.3">
      <c r="A138" s="102" t="str">
        <f>'Developing ACL SA'!A15:C15</f>
        <v>Guide students to set personal goals based on feedback and self-assessment?</v>
      </c>
      <c r="B138" s="102">
        <f>IF('Developing ACL SA'!D15=TRUE,1,0)</f>
        <v>0</v>
      </c>
    </row>
    <row r="139" spans="1:10" x14ac:dyDescent="0.3">
      <c r="A139" s="102" t="e">
        <f>'Developing ACL SA'!#REF!</f>
        <v>#REF!</v>
      </c>
      <c r="B139" s="102" t="e">
        <f>IF('Developing ACL SA'!#REF!=TRUE,1,0)</f>
        <v>#REF!</v>
      </c>
    </row>
    <row r="140" spans="1:10" x14ac:dyDescent="0.3">
      <c r="A140" s="102"/>
      <c r="B140" s="102"/>
    </row>
    <row r="141" spans="1:10" x14ac:dyDescent="0.3">
      <c r="A141" s="102"/>
      <c r="B141" s="96" t="e">
        <f>'Developing ACL SA'!#REF!</f>
        <v>#REF!</v>
      </c>
    </row>
    <row r="142" spans="1:10" x14ac:dyDescent="0.3">
      <c r="A142" s="102" t="e">
        <f>'Developing ACL SA'!#REF!</f>
        <v>#REF!</v>
      </c>
      <c r="B142" s="102" t="e">
        <f>'Developing ACL SA'!#REF!</f>
        <v>#REF!</v>
      </c>
    </row>
    <row r="143" spans="1:10" x14ac:dyDescent="0.3">
      <c r="A143" s="102"/>
      <c r="B143" s="102"/>
    </row>
    <row r="144" spans="1:10" x14ac:dyDescent="0.3">
      <c r="A144" s="102" t="str">
        <f>'Developing ACL SA'!A17:C17</f>
        <v>When teaching students to identify next steps in learning, do you…</v>
      </c>
      <c r="B144" s="102">
        <f>IF('Developing ACL SA'!D17=TRUE,1,0)</f>
        <v>0</v>
      </c>
    </row>
    <row r="145" spans="1:10" x14ac:dyDescent="0.3">
      <c r="A145" s="102" t="str">
        <f>'Developing ACL SA'!A18:C18</f>
        <v>Help each student in determining what might be their next instructional steps?</v>
      </c>
      <c r="B145" s="102">
        <f>IF('Developing ACL SA'!D18=TRUE,1,0)</f>
        <v>0</v>
      </c>
    </row>
    <row r="146" spans="1:10" x14ac:dyDescent="0.3">
      <c r="A146" s="102" t="str">
        <f>'Developing ACL SA'!A19:C19</f>
        <v>Pace instruction to allow for the feedback loop and focused student revision?</v>
      </c>
      <c r="B146" s="102">
        <f>IF('Developing ACL SA'!D19=TRUE,1,0)</f>
        <v>0</v>
      </c>
    </row>
    <row r="147" spans="1:10" x14ac:dyDescent="0.3">
      <c r="A147" s="102"/>
      <c r="B147" s="102"/>
    </row>
    <row r="148" spans="1:10" x14ac:dyDescent="0.3">
      <c r="A148" s="102"/>
      <c r="B148" s="96" t="e">
        <f>'Developing ACL SA'!#REF!</f>
        <v>#REF!</v>
      </c>
    </row>
    <row r="149" spans="1:10" x14ac:dyDescent="0.3">
      <c r="A149" s="102" t="e">
        <f>'Developing ACL SA'!#REF!</f>
        <v>#REF!</v>
      </c>
      <c r="B149" s="102" t="e">
        <f>'Developing ACL SA'!#REF!</f>
        <v>#REF!</v>
      </c>
    </row>
    <row r="150" spans="1:10" ht="15" thickBot="1" x14ac:dyDescent="0.35">
      <c r="A150" s="102"/>
      <c r="B150" s="102"/>
    </row>
    <row r="151" spans="1:10" ht="18.600000000000001" thickBot="1" x14ac:dyDescent="0.4">
      <c r="A151" s="338" t="s">
        <v>172</v>
      </c>
      <c r="B151" s="339"/>
    </row>
    <row r="152" spans="1:10" ht="18" x14ac:dyDescent="0.35">
      <c r="A152" s="100" t="s">
        <v>166</v>
      </c>
      <c r="B152" s="100" t="s">
        <v>167</v>
      </c>
    </row>
    <row r="153" spans="1:10" x14ac:dyDescent="0.3">
      <c r="A153" s="96" t="str">
        <f>'FB SA'!A3:C3</f>
        <v>Teacher feedback…</v>
      </c>
      <c r="B153" s="102"/>
      <c r="F153" s="101" t="s">
        <v>41</v>
      </c>
      <c r="G153" s="101" t="s">
        <v>33</v>
      </c>
      <c r="H153" s="101" t="s">
        <v>34</v>
      </c>
      <c r="I153" s="101" t="s">
        <v>35</v>
      </c>
      <c r="J153" s="101" t="s">
        <v>36</v>
      </c>
    </row>
    <row r="154" spans="1:10" ht="15" thickBot="1" x14ac:dyDescent="0.35">
      <c r="A154" s="102" t="str">
        <f>'FB SA'!A4:C4</f>
        <v>Is aligned with the learning goal and success criteria.</v>
      </c>
      <c r="B154" s="102">
        <f>IF('FB SA'!D4=TRUE,1,0)</f>
        <v>0</v>
      </c>
      <c r="F154" s="101">
        <v>1</v>
      </c>
      <c r="G154" s="7">
        <f>'FB SA'!J3</f>
        <v>0</v>
      </c>
      <c r="H154" s="7">
        <f>'FB SA'!K3</f>
        <v>0</v>
      </c>
      <c r="I154" s="7">
        <f>'FB SA'!L3</f>
        <v>0</v>
      </c>
      <c r="J154" s="7">
        <f>'FB SA'!M3</f>
        <v>1</v>
      </c>
    </row>
    <row r="155" spans="1:10" ht="15" thickBot="1" x14ac:dyDescent="0.35">
      <c r="A155" s="102" t="str">
        <f>'FB SA'!A5:C5</f>
        <v>Consistently provides clues, hints or suggestions to students about how they can progress toward the learning goal.</v>
      </c>
      <c r="B155" s="102">
        <f>IF('FB SA'!D5=TRUE,1,0)</f>
        <v>0</v>
      </c>
      <c r="F155" s="101">
        <v>2</v>
      </c>
      <c r="G155" s="325">
        <f>'FB SA'!J4</f>
        <v>0</v>
      </c>
      <c r="H155" s="325"/>
      <c r="I155" s="7">
        <f>'FB SA'!L4</f>
        <v>0</v>
      </c>
      <c r="J155" s="7">
        <f>'FB SA'!M4</f>
        <v>1</v>
      </c>
    </row>
    <row r="156" spans="1:10" x14ac:dyDescent="0.3">
      <c r="A156" s="102" t="str">
        <f>'FB SA'!A6:C6</f>
        <v>Answers all of the following questions: Where am I going? How am I going? Where to next?</v>
      </c>
      <c r="B156" s="102">
        <f>IF('FB SA'!D6=TRUE,1,0)</f>
        <v>0</v>
      </c>
    </row>
    <row r="157" spans="1:10" x14ac:dyDescent="0.3">
      <c r="A157" s="102"/>
      <c r="B157" s="102"/>
    </row>
    <row r="158" spans="1:10" x14ac:dyDescent="0.3">
      <c r="A158" s="96" t="str">
        <f>'FB SA'!A8:C8</f>
        <v>Extended feedback loops…</v>
      </c>
      <c r="B158" s="96" t="str">
        <f>'FB SA'!D8</f>
        <v>Select one.</v>
      </c>
    </row>
    <row r="159" spans="1:10" x14ac:dyDescent="0.3">
      <c r="A159" s="102" t="str">
        <f>'FB SA'!A9:C9</f>
        <v>Are used to support students’ elaboration and to have students contribute to extended conversations.</v>
      </c>
      <c r="B159" s="102">
        <f>'FB SA'!D9</f>
        <v>0</v>
      </c>
    </row>
    <row r="160" spans="1:10" x14ac:dyDescent="0.3">
      <c r="A160" s="102" t="str">
        <f>'FB SA'!A10:C10</f>
        <v>Are occasionally used, but are short, not allowing for a full exploration of ideas.</v>
      </c>
      <c r="B160" s="102">
        <f>'FB SA'!D10</f>
        <v>3</v>
      </c>
    </row>
    <row r="161" spans="1:10" x14ac:dyDescent="0.3">
      <c r="A161" s="102" t="str">
        <f>'FB SA'!A11:C11</f>
        <v>Are not used or are used but focus on statement of correct or incorrect rather than meaningful exploration of concept.</v>
      </c>
      <c r="B161" s="102">
        <f>'FB SA'!D11</f>
        <v>0</v>
      </c>
    </row>
    <row r="162" spans="1:10" ht="15" thickBot="1" x14ac:dyDescent="0.35">
      <c r="A162" s="102"/>
      <c r="B162" s="102"/>
    </row>
    <row r="163" spans="1:10" ht="18.600000000000001" thickBot="1" x14ac:dyDescent="0.4">
      <c r="A163" s="338" t="s">
        <v>173</v>
      </c>
      <c r="B163" s="339"/>
    </row>
    <row r="164" spans="1:10" ht="18" x14ac:dyDescent="0.35">
      <c r="A164" s="100" t="s">
        <v>166</v>
      </c>
      <c r="B164" s="100" t="s">
        <v>167</v>
      </c>
    </row>
    <row r="165" spans="1:10" x14ac:dyDescent="0.3">
      <c r="A165" s="102" t="str">
        <f>'RT SA'!A3:C3</f>
        <v>Do you model all four components of reciprocal teaching?</v>
      </c>
      <c r="B165" s="102" t="str">
        <f>'RT SA'!D3</f>
        <v>Yes or No?</v>
      </c>
      <c r="F165" s="101" t="s">
        <v>41</v>
      </c>
      <c r="G165" s="101" t="s">
        <v>33</v>
      </c>
      <c r="H165" s="101" t="s">
        <v>34</v>
      </c>
      <c r="I165" s="101" t="s">
        <v>35</v>
      </c>
      <c r="J165" s="101" t="s">
        <v>36</v>
      </c>
    </row>
    <row r="166" spans="1:10" ht="15" thickBot="1" x14ac:dyDescent="0.35">
      <c r="A166" s="102" t="str">
        <f>'RT SA'!A4:C4</f>
        <v>Predicting</v>
      </c>
      <c r="B166" s="102">
        <f>IF('RT SA'!D4=TRUE,1,0)</f>
        <v>0</v>
      </c>
      <c r="F166" s="101">
        <v>1</v>
      </c>
      <c r="G166" s="7">
        <f>'RT SA'!Q3</f>
        <v>0</v>
      </c>
      <c r="H166" s="7">
        <f>'RT SA'!R3</f>
        <v>0</v>
      </c>
      <c r="I166" s="7">
        <f>'RT SA'!S3</f>
        <v>0</v>
      </c>
      <c r="J166" s="7">
        <f>'RT SA'!T3</f>
        <v>1</v>
      </c>
    </row>
    <row r="167" spans="1:10" ht="15" thickBot="1" x14ac:dyDescent="0.35">
      <c r="A167" s="102" t="str">
        <f>'RT SA'!A5:C5</f>
        <v>Clarifying</v>
      </c>
      <c r="B167" s="102">
        <f>IF('RT SA'!D5=TRUE,1,0)</f>
        <v>0</v>
      </c>
      <c r="F167" s="101">
        <v>2</v>
      </c>
      <c r="G167" s="7">
        <f>'RT SA'!Q4</f>
        <v>0</v>
      </c>
      <c r="H167" s="7">
        <f>'RT SA'!R4</f>
        <v>0</v>
      </c>
      <c r="I167" s="7">
        <f>'RT SA'!S4</f>
        <v>0</v>
      </c>
      <c r="J167" s="7">
        <f>'RT SA'!T4</f>
        <v>1</v>
      </c>
    </row>
    <row r="168" spans="1:10" ht="15" thickBot="1" x14ac:dyDescent="0.35">
      <c r="A168" s="102" t="str">
        <f>'RT SA'!A6:C6</f>
        <v>Questioning</v>
      </c>
      <c r="B168" s="102">
        <f>IF('RT SA'!D6=TRUE,1,0)</f>
        <v>0</v>
      </c>
      <c r="F168" s="101">
        <v>3</v>
      </c>
      <c r="G168" s="7">
        <f>'RT SA'!Q5</f>
        <v>0</v>
      </c>
      <c r="H168" s="7">
        <f>'RT SA'!R5</f>
        <v>0</v>
      </c>
      <c r="I168" s="7">
        <f>'RT SA'!S5</f>
        <v>0</v>
      </c>
      <c r="J168" s="7">
        <f>'RT SA'!T5</f>
        <v>1</v>
      </c>
    </row>
    <row r="169" spans="1:10" ht="15" thickBot="1" x14ac:dyDescent="0.35">
      <c r="A169" s="102" t="str">
        <f>'RT SA'!A7:C7</f>
        <v>Summarizing</v>
      </c>
      <c r="B169" s="102">
        <f>IF('RT SA'!D7=TRUE,1,0)</f>
        <v>0</v>
      </c>
      <c r="F169" s="101">
        <v>4</v>
      </c>
      <c r="G169" s="7">
        <f>'RT SA'!Q6</f>
        <v>0</v>
      </c>
      <c r="H169" s="7">
        <f>'RT SA'!R6</f>
        <v>0</v>
      </c>
      <c r="I169" s="7">
        <f>'RT SA'!S6</f>
        <v>0</v>
      </c>
      <c r="J169" s="7">
        <f>'RT SA'!T6</f>
        <v>1</v>
      </c>
    </row>
    <row r="170" spans="1:10" x14ac:dyDescent="0.3">
      <c r="A170" s="102"/>
      <c r="B170" s="102"/>
    </row>
    <row r="171" spans="1:10" x14ac:dyDescent="0.3">
      <c r="A171" s="102"/>
      <c r="B171" s="102"/>
    </row>
    <row r="172" spans="1:10" x14ac:dyDescent="0.3">
      <c r="A172" s="96" t="str">
        <f>'RT SA'!A10:C10</f>
        <v>Do you…</v>
      </c>
      <c r="B172" s="102"/>
    </row>
    <row r="173" spans="1:10" x14ac:dyDescent="0.3">
      <c r="A173" s="102" t="str">
        <f>'RT SA'!A11:C11</f>
        <v>Activate students' prior knowledge?</v>
      </c>
      <c r="B173" s="102">
        <f>IF('RT SA'!D11=TRUE,1,0)</f>
        <v>0</v>
      </c>
    </row>
    <row r="174" spans="1:10" x14ac:dyDescent="0.3">
      <c r="A174" s="102" t="str">
        <f>'RT SA'!A12:C12</f>
        <v>Review all four strategies?</v>
      </c>
      <c r="B174" s="102">
        <f>IF('RT SA'!D12=TRUE,1,0)</f>
        <v>0</v>
      </c>
    </row>
    <row r="175" spans="1:10" x14ac:dyDescent="0.3">
      <c r="A175" s="102" t="str">
        <f>'RT SA'!A13:C13</f>
        <v>Have students predict what the reading will be about?</v>
      </c>
      <c r="B175" s="102">
        <f>IF('RT SA'!D13=TRUE,1,0)</f>
        <v>0</v>
      </c>
    </row>
    <row r="176" spans="1:10" x14ac:dyDescent="0.3">
      <c r="A176" s="102" t="str">
        <f>'RT SA'!A14:C14</f>
        <v>Set a purpose during the reading (i.e. looking for words to clarify or questions to ask?</v>
      </c>
      <c r="B176" s="102">
        <f>IF('RT SA'!D14=TRUE,1,0)</f>
        <v>0</v>
      </c>
    </row>
    <row r="177" spans="1:2" x14ac:dyDescent="0.3">
      <c r="A177" s="102" t="str">
        <f>'RT SA'!A15:C15</f>
        <v>Coach individual students in any of the four strategies?</v>
      </c>
      <c r="B177" s="102">
        <f>IF('RT SA'!D15=TRUE,1,0)</f>
        <v>0</v>
      </c>
    </row>
    <row r="178" spans="1:2" x14ac:dyDescent="0.3">
      <c r="A178" s="102"/>
      <c r="B178" s="102"/>
    </row>
    <row r="179" spans="1:2" x14ac:dyDescent="0.3">
      <c r="A179" s="102" t="str">
        <f>'RT SA'!A17:C17</f>
        <v>Do you have students:</v>
      </c>
      <c r="B179" s="102"/>
    </row>
    <row r="180" spans="1:2" x14ac:dyDescent="0.3">
      <c r="A180" s="102" t="str">
        <f>'RT SA'!A18:C18</f>
        <v>Clarify words or ideas?</v>
      </c>
      <c r="B180" s="102">
        <f>IF('RT SA'!D18=TRUE,1,0)</f>
        <v>0</v>
      </c>
    </row>
    <row r="181" spans="1:2" x14ac:dyDescent="0.3">
      <c r="A181" s="102" t="str">
        <f>'RT SA'!A19:C19</f>
        <v>Ask questions about portions of the text?</v>
      </c>
      <c r="B181" s="102">
        <f>IF('RT SA'!D19=TRUE,1,0)</f>
        <v>0</v>
      </c>
    </row>
    <row r="182" spans="1:2" x14ac:dyDescent="0.3">
      <c r="A182" s="102" t="str">
        <f>'RT SA'!A20:C20</f>
        <v>Predict what the next portion of the text is about?</v>
      </c>
      <c r="B182" s="102">
        <f>IF('RT SA'!D20=TRUE,1,0)</f>
        <v>0</v>
      </c>
    </row>
    <row r="183" spans="1:2" x14ac:dyDescent="0.3">
      <c r="A183" s="102" t="str">
        <f>'RT SA'!A21:C21</f>
        <v>Summarize small portions of the text?</v>
      </c>
      <c r="B183" s="102">
        <f>IF('RT SA'!D21=TRUE,1,0)</f>
        <v>0</v>
      </c>
    </row>
    <row r="184" spans="1:2" x14ac:dyDescent="0.3">
      <c r="A184" s="102"/>
      <c r="B184" s="102"/>
    </row>
    <row r="185" spans="1:2" x14ac:dyDescent="0.3">
      <c r="A185" s="96" t="str">
        <f>'RT SA'!A23:C23</f>
        <v>Do you guide students as they:</v>
      </c>
      <c r="B185" s="102"/>
    </row>
    <row r="186" spans="1:2" x14ac:dyDescent="0.3">
      <c r="A186" s="102" t="str">
        <f>'RT SA'!A24:C24</f>
        <v>Return to predictions and discuss them?</v>
      </c>
      <c r="B186" s="102">
        <f>IF('RT SA'!D24=TRUE,1,0)</f>
        <v>0</v>
      </c>
    </row>
    <row r="187" spans="1:2" x14ac:dyDescent="0.3">
      <c r="A187" s="102" t="str">
        <f>'RT SA'!A25:C25</f>
        <v>Clarify words or ideas?</v>
      </c>
      <c r="B187" s="102">
        <f>IF('RT SA'!D25=TRUE,1,0)</f>
        <v>0</v>
      </c>
    </row>
    <row r="188" spans="1:2" x14ac:dyDescent="0.3">
      <c r="A188" s="102" t="str">
        <f>'RT SA'!A26:C26</f>
        <v>Ask one another questions?</v>
      </c>
      <c r="B188" s="102">
        <f>IF('RT SA'!D26=TRUE,1,0)</f>
        <v>0</v>
      </c>
    </row>
    <row r="189" spans="1:2" x14ac:dyDescent="0.3">
      <c r="A189" s="102" t="str">
        <f>'RT SA'!A27:C27</f>
        <v>Reflect on strategy use and ask which strategies helped the most today?</v>
      </c>
      <c r="B189" s="102">
        <f>IF('RT SA'!D27=TRUE,1,0)</f>
        <v>0</v>
      </c>
    </row>
    <row r="190" spans="1:2" ht="15" thickBot="1" x14ac:dyDescent="0.35">
      <c r="A190" s="102"/>
      <c r="B190" s="102"/>
    </row>
    <row r="191" spans="1:2" ht="18.600000000000001" thickBot="1" x14ac:dyDescent="0.4">
      <c r="A191" s="394" t="s">
        <v>211</v>
      </c>
      <c r="B191" s="395"/>
    </row>
    <row r="192" spans="1:2" x14ac:dyDescent="0.3">
      <c r="A192" s="96" t="str">
        <f>'Engaging Student Learners SA'!A3</f>
        <v>Do you plan for optimum student engagement?</v>
      </c>
      <c r="B192" s="96" t="str">
        <f>'Engaging Student Learners SA'!B3</f>
        <v>Yes or No?</v>
      </c>
    </row>
    <row r="193" spans="1:10" x14ac:dyDescent="0.3">
      <c r="A193" s="102" t="str">
        <f>'Engaging Student Learners SA'!A4</f>
        <v>Lessons have clear learning targets and transparent success criteria.</v>
      </c>
      <c r="B193" s="102" t="b">
        <f>'Engaging Student Learners SA'!B4</f>
        <v>0</v>
      </c>
      <c r="F193" s="101" t="s">
        <v>41</v>
      </c>
      <c r="G193" s="101" t="s">
        <v>33</v>
      </c>
      <c r="H193" s="101" t="s">
        <v>34</v>
      </c>
      <c r="I193" s="101" t="s">
        <v>35</v>
      </c>
      <c r="J193" s="101" t="s">
        <v>36</v>
      </c>
    </row>
    <row r="194" spans="1:10" ht="15" thickBot="1" x14ac:dyDescent="0.35">
      <c r="A194" s="102" t="str">
        <f>'Engaging Student Learners SA'!A5</f>
        <v>A range of instructional strategies are planned for each lesson.</v>
      </c>
      <c r="B194" s="102" t="b">
        <f>'Engaging Student Learners SA'!B5</f>
        <v>0</v>
      </c>
      <c r="F194" s="96">
        <f>'Engaging Student Learners SA'!F4</f>
        <v>1</v>
      </c>
      <c r="G194" s="7">
        <f>'Engaging Student Learners SA'!G4</f>
        <v>0</v>
      </c>
      <c r="H194" s="7">
        <f>'Engaging Student Learners SA'!H4</f>
        <v>0</v>
      </c>
      <c r="I194" s="7">
        <f>'Engaging Student Learners SA'!I4</f>
        <v>0</v>
      </c>
      <c r="J194" s="7">
        <f>'Engaging Student Learners SA'!J4</f>
        <v>1</v>
      </c>
    </row>
    <row r="195" spans="1:10" ht="15" thickBot="1" x14ac:dyDescent="0.35">
      <c r="A195" s="102" t="str">
        <f>'Engaging Student Learners SA'!A6</f>
        <v>Lessons using effective practices are planned and implemented.</v>
      </c>
      <c r="B195" s="102" t="b">
        <f>'Engaging Student Learners SA'!B6</f>
        <v>0</v>
      </c>
      <c r="F195" s="96">
        <f>'Engaging Student Learners SA'!F5</f>
        <v>2</v>
      </c>
      <c r="G195" s="7">
        <f>'Engaging Student Learners SA'!G5</f>
        <v>0</v>
      </c>
      <c r="H195" s="7">
        <f>'Engaging Student Learners SA'!H5</f>
        <v>0</v>
      </c>
      <c r="I195" s="7">
        <f>'Engaging Student Learners SA'!I5</f>
        <v>0</v>
      </c>
      <c r="J195" s="7">
        <f>'Engaging Student Learners SA'!J5</f>
        <v>1</v>
      </c>
    </row>
    <row r="196" spans="1:10" ht="15" thickBot="1" x14ac:dyDescent="0.35">
      <c r="A196" s="102"/>
      <c r="B196" s="102"/>
      <c r="F196" s="96">
        <f>'Engaging Student Learners SA'!F6</f>
        <v>3</v>
      </c>
      <c r="G196" s="7">
        <f>'Engaging Student Learners SA'!G6</f>
        <v>0</v>
      </c>
      <c r="H196" s="7">
        <f>'Engaging Student Learners SA'!H6</f>
        <v>0</v>
      </c>
      <c r="I196" s="7">
        <f>'Engaging Student Learners SA'!I6</f>
        <v>0</v>
      </c>
      <c r="J196" s="7">
        <f>'Engaging Student Learners SA'!J6</f>
        <v>1</v>
      </c>
    </row>
    <row r="197" spans="1:10" x14ac:dyDescent="0.3">
      <c r="A197" s="96" t="str">
        <f>'Engaging Student Learners SA'!A10</f>
        <v>Design Qualities of Context (Schlecty)</v>
      </c>
      <c r="B197" s="102"/>
    </row>
    <row r="198" spans="1:10" x14ac:dyDescent="0.3">
      <c r="A198" s="102" t="e">
        <f>'Engaging Student Learners SA'!#REF!</f>
        <v>#REF!</v>
      </c>
      <c r="B198" s="102" t="e">
        <f>'Engaging Student Learners SA'!#REF!</f>
        <v>#REF!</v>
      </c>
    </row>
    <row r="199" spans="1:10" x14ac:dyDescent="0.3">
      <c r="A199" s="102" t="str">
        <f>'Engaging Student Learners SA'!A11</f>
        <v>Content and substance.</v>
      </c>
      <c r="B199" s="102" t="b">
        <f>'Engaging Student Learners SA'!B11</f>
        <v>0</v>
      </c>
    </row>
    <row r="200" spans="1:10" x14ac:dyDescent="0.3">
      <c r="A200" s="102" t="str">
        <f>'Engaging Student Learners SA'!A12</f>
        <v>Organization of knowledge.</v>
      </c>
      <c r="B200" s="102" t="b">
        <f>'Engaging Student Learners SA'!B12</f>
        <v>0</v>
      </c>
    </row>
    <row r="201" spans="1:10" x14ac:dyDescent="0.3">
      <c r="A201" s="102" t="str">
        <f>'Engaging Student Learners SA'!A13</f>
        <v>Clear and compelling product standards.</v>
      </c>
      <c r="B201" s="102" t="b">
        <f>'Engaging Student Learners SA'!B13</f>
        <v>0</v>
      </c>
    </row>
    <row r="202" spans="1:10" x14ac:dyDescent="0.3">
      <c r="A202" s="102" t="str">
        <f>'Engaging Student Learners SA'!A14</f>
        <v>Protection from adverse consequences for initial failures.</v>
      </c>
      <c r="B202" s="102" t="b">
        <f>'Engaging Student Learners SA'!B14</f>
        <v>0</v>
      </c>
    </row>
    <row r="203" spans="1:10" x14ac:dyDescent="0.3">
      <c r="A203" s="102"/>
      <c r="B203" s="102"/>
    </row>
    <row r="204" spans="1:10" x14ac:dyDescent="0.3">
      <c r="A204" s="96" t="str">
        <f>'Engaging Student Learners SA'!A16</f>
        <v>Design Qualities of Choice (Schlecty)</v>
      </c>
      <c r="B204" s="102"/>
    </row>
    <row r="205" spans="1:10" x14ac:dyDescent="0.3">
      <c r="A205" s="102" t="e">
        <f>'Engaging Student Learners SA'!#REF!</f>
        <v>#REF!</v>
      </c>
      <c r="B205" s="102" t="e">
        <f>'Engaging Student Learners SA'!#REF!</f>
        <v>#REF!</v>
      </c>
    </row>
    <row r="206" spans="1:10" x14ac:dyDescent="0.3">
      <c r="A206" s="102" t="str">
        <f>'Engaging Student Learners SA'!A17</f>
        <v>Product focus.</v>
      </c>
      <c r="B206" s="102" t="b">
        <f>'Engaging Student Learners SA'!B17</f>
        <v>0</v>
      </c>
    </row>
    <row r="207" spans="1:10" x14ac:dyDescent="0.3">
      <c r="A207" s="102" t="str">
        <f>'Engaging Student Learners SA'!A18</f>
        <v>Affirmation of performance.</v>
      </c>
      <c r="B207" s="102" t="b">
        <f>'Engaging Student Learners SA'!B18</f>
        <v>0</v>
      </c>
    </row>
    <row r="208" spans="1:10" x14ac:dyDescent="0.3">
      <c r="A208" s="102" t="str">
        <f>'Engaging Student Learners SA'!A19</f>
        <v>Affiliation.</v>
      </c>
      <c r="B208" s="102" t="b">
        <f>'Engaging Student Learners SA'!B19</f>
        <v>0</v>
      </c>
    </row>
    <row r="209" spans="1:10" x14ac:dyDescent="0.3">
      <c r="A209" s="102" t="str">
        <f>'Engaging Student Learners SA'!A20</f>
        <v>Novelty and variety.</v>
      </c>
      <c r="B209" s="102" t="b">
        <f>'Engaging Student Learners SA'!B20</f>
        <v>0</v>
      </c>
    </row>
    <row r="210" spans="1:10" x14ac:dyDescent="0.3">
      <c r="A210" s="102" t="str">
        <f>'Engaging Student Learners SA'!A21</f>
        <v>Choice.</v>
      </c>
      <c r="B210" s="102" t="b">
        <f>'Engaging Student Learners SA'!B21</f>
        <v>0</v>
      </c>
    </row>
    <row r="211" spans="1:10" x14ac:dyDescent="0.3">
      <c r="A211" s="102" t="str">
        <f>'Engaging Student Learners SA'!A22</f>
        <v>Authenticity.</v>
      </c>
      <c r="B211" s="102" t="b">
        <f>'Engaging Student Learners SA'!B22</f>
        <v>0</v>
      </c>
    </row>
    <row r="212" spans="1:10" x14ac:dyDescent="0.3">
      <c r="A212" s="102"/>
      <c r="B212" s="102"/>
    </row>
    <row r="213" spans="1:10" x14ac:dyDescent="0.3">
      <c r="A213" s="96" t="str">
        <f>'Engaging Student Learners SA'!A24</f>
        <v>Do you practice techniques that foster engagement?</v>
      </c>
      <c r="B213" s="96" t="str">
        <f>'Engaging Student Learners SA'!B24</f>
        <v>Yes or No?</v>
      </c>
    </row>
    <row r="214" spans="1:10" x14ac:dyDescent="0.3">
      <c r="A214" s="102" t="str">
        <f>'Engaging Student Learners SA'!A25</f>
        <v>Level of student engagement is monitored during lessons, with adjustments made as needed</v>
      </c>
      <c r="B214" s="102" t="b">
        <f>'Engaging Student Learners SA'!B25</f>
        <v>0</v>
      </c>
    </row>
    <row r="215" spans="1:10" x14ac:dyDescent="0.3">
      <c r="A215" s="102" t="str">
        <f>'Engaging Student Learners SA'!A26</f>
        <v>Opportunities are provided for students to engage in self-assessment and reflection about their learning.</v>
      </c>
      <c r="B215" s="102" t="b">
        <f>'Engaging Student Learners SA'!B26</f>
        <v>0</v>
      </c>
    </row>
    <row r="216" spans="1:10" x14ac:dyDescent="0.3">
      <c r="A216" s="102"/>
      <c r="B216" s="102"/>
    </row>
    <row r="217" spans="1:10" x14ac:dyDescent="0.3">
      <c r="A217" s="96" t="str">
        <f>'Engaging Student Learners SA'!A28</f>
        <v>Do you assess and reflect on student engagement?</v>
      </c>
      <c r="B217" s="96" t="str">
        <f>'Engaging Student Learners SA'!B28</f>
        <v>Yes or No?</v>
      </c>
    </row>
    <row r="218" spans="1:10" x14ac:dyDescent="0.3">
      <c r="A218" s="102" t="str">
        <f>'Engaging Student Learners SA'!A29</f>
        <v>Formal opportunities are provided for student to provide input on their levels of engagement with lessons.</v>
      </c>
      <c r="B218" s="102" t="b">
        <f>'Engaging Student Learners SA'!B29</f>
        <v>0</v>
      </c>
    </row>
    <row r="219" spans="1:10" x14ac:dyDescent="0.3">
      <c r="A219" s="102" t="str">
        <f>'Engaging Student Learners SA'!A30</f>
        <v>Observational notes are used to reflect and plan for improvement.</v>
      </c>
      <c r="B219" s="102" t="b">
        <f>'Engaging Student Learners SA'!B30</f>
        <v>0</v>
      </c>
    </row>
    <row r="220" spans="1:10" x14ac:dyDescent="0.3">
      <c r="A220" s="102" t="str">
        <f>'Engaging Student Learners SA'!A31</f>
        <v>Student conversations and input are used to reflect and plan for improved student engagement.</v>
      </c>
      <c r="B220" s="102" t="b">
        <f>'Engaging Student Learners SA'!B31</f>
        <v>0</v>
      </c>
    </row>
    <row r="221" spans="1:10" x14ac:dyDescent="0.3">
      <c r="A221" s="102"/>
      <c r="B221" s="102"/>
    </row>
    <row r="222" spans="1:10" ht="18" x14ac:dyDescent="0.35">
      <c r="A222" s="396" t="s">
        <v>200</v>
      </c>
      <c r="B222" s="397"/>
    </row>
    <row r="223" spans="1:10" x14ac:dyDescent="0.3">
      <c r="A223" s="96" t="str">
        <f>'Teacher-Student Relationship SA'!A3</f>
        <v>Do you build strong relationships into classroom practice?</v>
      </c>
      <c r="B223" s="96" t="str">
        <f>'Teacher-Student Relationship SA'!B3</f>
        <v>Yes or No?</v>
      </c>
    </row>
    <row r="224" spans="1:10" x14ac:dyDescent="0.3">
      <c r="A224" s="102" t="str">
        <f>'Teacher-Student Relationship SA'!A4</f>
        <v>Do you demonstrate knowledge about students' interests and emotional strengths?</v>
      </c>
      <c r="B224" s="102" t="b">
        <f>'Teacher-Student Relationship SA'!B4</f>
        <v>0</v>
      </c>
      <c r="F224" s="101" t="s">
        <v>41</v>
      </c>
      <c r="G224" s="101" t="s">
        <v>33</v>
      </c>
      <c r="H224" s="101" t="s">
        <v>34</v>
      </c>
      <c r="I224" s="101" t="s">
        <v>35</v>
      </c>
      <c r="J224" s="101" t="s">
        <v>36</v>
      </c>
    </row>
    <row r="225" spans="1:10" ht="15" thickBot="1" x14ac:dyDescent="0.35">
      <c r="A225" s="102" t="str">
        <f>'Teacher-Student Relationship SA'!A5</f>
        <v>Do  you show enjoyment of your students?</v>
      </c>
      <c r="B225" s="102" t="b">
        <f>'Teacher-Student Relationship SA'!B5</f>
        <v>0</v>
      </c>
      <c r="F225" s="101">
        <v>1</v>
      </c>
      <c r="G225" s="7">
        <f>'Teacher-Student Relationship SA'!J3</f>
        <v>0</v>
      </c>
      <c r="H225" s="7">
        <f>'Teacher-Student Relationship SA'!K3</f>
        <v>0</v>
      </c>
      <c r="I225" s="7">
        <f>'Teacher-Student Relationship SA'!L3</f>
        <v>0</v>
      </c>
      <c r="J225" s="7">
        <f>'Teacher-Student Relationship SA'!M3</f>
        <v>1</v>
      </c>
    </row>
    <row r="226" spans="1:10" ht="15" thickBot="1" x14ac:dyDescent="0.35">
      <c r="A226" s="102" t="str">
        <f>'Teacher-Student Relationship SA'!A6</f>
        <v>Are your interactions with all students are responsive and respectful?</v>
      </c>
      <c r="B226" s="102" t="b">
        <f>'Teacher-Student Relationship SA'!B6</f>
        <v>0</v>
      </c>
      <c r="F226" s="101">
        <v>2</v>
      </c>
      <c r="G226" s="7">
        <f>'Teacher-Student Relationship SA'!J4</f>
        <v>0</v>
      </c>
      <c r="H226" s="7">
        <f>'Teacher-Student Relationship SA'!K4</f>
        <v>0</v>
      </c>
      <c r="I226" s="7">
        <f>'Teacher-Student Relationship SA'!L4</f>
        <v>0</v>
      </c>
      <c r="J226" s="7">
        <f>'Teacher-Student Relationship SA'!M4</f>
        <v>1</v>
      </c>
    </row>
    <row r="227" spans="1:10" ht="15" thickBot="1" x14ac:dyDescent="0.35">
      <c r="A227" s="102" t="str">
        <f>'Teacher-Student Relationship SA'!A7</f>
        <v>Do you show irritation or aggravation towards your students?</v>
      </c>
      <c r="B227" s="102" t="b">
        <f>'Teacher-Student Relationship SA'!B7</f>
        <v>0</v>
      </c>
      <c r="F227" s="101">
        <v>3</v>
      </c>
      <c r="G227" s="7">
        <f>'Teacher-Student Relationship SA'!J5</f>
        <v>0</v>
      </c>
      <c r="H227" s="7">
        <f>'Teacher-Student Relationship SA'!K5</f>
        <v>0</v>
      </c>
      <c r="I227" s="7">
        <f>'Teacher-Student Relationship SA'!L5</f>
        <v>0</v>
      </c>
      <c r="J227" s="7">
        <f>'Teacher-Student Relationship SA'!M5</f>
        <v>1</v>
      </c>
    </row>
    <row r="228" spans="1:10" x14ac:dyDescent="0.3">
      <c r="A228" s="102">
        <f>'Teacher-Student Relationship SA'!A8</f>
        <v>0</v>
      </c>
      <c r="B228" s="102">
        <f>'Teacher-Student Relationship SA'!B8</f>
        <v>0</v>
      </c>
    </row>
    <row r="229" spans="1:10" x14ac:dyDescent="0.3">
      <c r="A229" s="102" t="str">
        <f>'Teacher-Student Relationship SA'!A9</f>
        <v>Are you a reflective practitioner?</v>
      </c>
      <c r="B229" s="102" t="str">
        <f>'Teacher-Student Relationship SA'!B9</f>
        <v>Yes or No?</v>
      </c>
    </row>
    <row r="230" spans="1:10" x14ac:dyDescent="0.3">
      <c r="A230" s="102" t="e">
        <f>'Teacher-Student Relationship SA'!#REF!</f>
        <v>#REF!</v>
      </c>
      <c r="B230" s="102" t="e">
        <f>'Teacher-Student Relationship SA'!#REF!</f>
        <v>#REF!</v>
      </c>
    </row>
    <row r="231" spans="1:10" x14ac:dyDescent="0.3">
      <c r="A231" s="102"/>
      <c r="B231" s="102"/>
    </row>
    <row r="232" spans="1:10" x14ac:dyDescent="0.3">
      <c r="A232" s="96" t="str">
        <f>'Teacher-Student Relationship SA'!A14</f>
        <v>Do you develop methods for promoting strong relationships with students?</v>
      </c>
      <c r="B232" s="96" t="str">
        <f>'Teacher-Student Relationship SA'!B14</f>
        <v>Yes or No?</v>
      </c>
    </row>
    <row r="233" spans="1:10" x14ac:dyDescent="0.3">
      <c r="A233" s="102" t="str">
        <f>'Teacher-Student Relationship SA'!A15</f>
        <v>Do you demonstrate knowledge about each student's background, strengths, and academic levels?</v>
      </c>
      <c r="B233" s="102" t="b">
        <f>'Teacher-Student Relationship SA'!B15</f>
        <v>0</v>
      </c>
    </row>
    <row r="234" spans="1:10" x14ac:dyDescent="0.3">
      <c r="A234" s="102" t="str">
        <f>'Teacher-Student Relationship SA'!A16</f>
        <v>Do you offer each student help in achieving academic and social objectives?</v>
      </c>
      <c r="B234" s="102" t="b">
        <f>'Teacher-Student Relationship SA'!B16</f>
        <v>0</v>
      </c>
    </row>
    <row r="235" spans="1:10" x14ac:dyDescent="0.3">
      <c r="A235" s="102" t="str">
        <f>'Teacher-Student Relationship SA'!A17</f>
        <v>Do you frequently help all students reflect on their thinking and learning skills?</v>
      </c>
      <c r="B235" s="102" t="b">
        <f>'Teacher-Student Relationship SA'!B17</f>
        <v>0</v>
      </c>
    </row>
    <row r="236" spans="1:10" x14ac:dyDescent="0.3">
      <c r="A236" s="102"/>
      <c r="B236" s="102"/>
    </row>
    <row r="237" spans="1:10" x14ac:dyDescent="0.3">
      <c r="A237" s="102"/>
      <c r="B237" s="102"/>
    </row>
    <row r="238" spans="1:10" x14ac:dyDescent="0.3">
      <c r="A238" s="102"/>
      <c r="B238" s="102"/>
    </row>
    <row r="239" spans="1:10" x14ac:dyDescent="0.3">
      <c r="A239" s="102"/>
      <c r="B239" s="102"/>
    </row>
    <row r="240" spans="1:10" x14ac:dyDescent="0.3">
      <c r="A240" s="102"/>
      <c r="B240" s="102"/>
    </row>
    <row r="241" spans="1:2" x14ac:dyDescent="0.3">
      <c r="A241" s="102"/>
      <c r="B241" s="102"/>
    </row>
    <row r="242" spans="1:2" x14ac:dyDescent="0.3">
      <c r="A242" s="102"/>
      <c r="B242" s="102"/>
    </row>
    <row r="243" spans="1:2" x14ac:dyDescent="0.3">
      <c r="A243" s="102"/>
      <c r="B243" s="102"/>
    </row>
    <row r="244" spans="1:2" x14ac:dyDescent="0.3">
      <c r="A244" s="102"/>
      <c r="B244" s="102"/>
    </row>
    <row r="245" spans="1:2" x14ac:dyDescent="0.3">
      <c r="A245" s="102"/>
      <c r="B245" s="102"/>
    </row>
    <row r="246" spans="1:2" x14ac:dyDescent="0.3">
      <c r="A246" s="102"/>
      <c r="B246" s="102"/>
    </row>
    <row r="247" spans="1:2" x14ac:dyDescent="0.3">
      <c r="A247" s="102"/>
      <c r="B247" s="102"/>
    </row>
  </sheetData>
  <mergeCells count="9">
    <mergeCell ref="A191:B191"/>
    <mergeCell ref="A222:B222"/>
    <mergeCell ref="A163:B163"/>
    <mergeCell ref="G155:H155"/>
    <mergeCell ref="A125:B125"/>
    <mergeCell ref="A151:B151"/>
    <mergeCell ref="A1:B1"/>
    <mergeCell ref="A47:B47"/>
    <mergeCell ref="A95:B9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16</vt:i4>
      </vt:variant>
    </vt:vector>
  </HeadingPairs>
  <TitlesOfParts>
    <vt:vector size="39" baseType="lpstr">
      <vt:lpstr>How to Use</vt:lpstr>
      <vt:lpstr>Navigation</vt:lpstr>
      <vt:lpstr>Data Dashboard</vt:lpstr>
      <vt:lpstr>CT SA</vt:lpstr>
      <vt:lpstr>CT PP</vt:lpstr>
      <vt:lpstr>Drop Down</vt:lpstr>
      <vt:lpstr>DBDM SA</vt:lpstr>
      <vt:lpstr>DBDM PP</vt:lpstr>
      <vt:lpstr>Sheet1</vt:lpstr>
      <vt:lpstr>CFA SA</vt:lpstr>
      <vt:lpstr>CFA PP</vt:lpstr>
      <vt:lpstr>Developing ACL SA</vt:lpstr>
      <vt:lpstr>Developing ACL PP</vt:lpstr>
      <vt:lpstr>FB SA</vt:lpstr>
      <vt:lpstr>FB PP</vt:lpstr>
      <vt:lpstr>RT SA</vt:lpstr>
      <vt:lpstr>RT PP</vt:lpstr>
      <vt:lpstr>Engaging Student Learners SA</vt:lpstr>
      <vt:lpstr>Engaging Student Learners PP</vt:lpstr>
      <vt:lpstr>Teacher-Student Relationship SA</vt:lpstr>
      <vt:lpstr>Teacher-Student Relationship PP</vt:lpstr>
      <vt:lpstr>Metacognition SA</vt:lpstr>
      <vt:lpstr>Metacognition PP</vt:lpstr>
      <vt:lpstr>'CFA PP'!Print_Area</vt:lpstr>
      <vt:lpstr>'CFA SA'!Print_Area</vt:lpstr>
      <vt:lpstr>'CT PP'!Print_Area</vt:lpstr>
      <vt:lpstr>'CT SA'!Print_Area</vt:lpstr>
      <vt:lpstr>'Data Dashboard'!Print_Area</vt:lpstr>
      <vt:lpstr>'DBDM PP'!Print_Area</vt:lpstr>
      <vt:lpstr>'DBDM SA'!Print_Area</vt:lpstr>
      <vt:lpstr>'Developing ACL PP'!Print_Area</vt:lpstr>
      <vt:lpstr>'Engaging Student Learners PP'!Print_Area</vt:lpstr>
      <vt:lpstr>'How to Use'!Print_Area</vt:lpstr>
      <vt:lpstr>'Metacognition PP'!Print_Area</vt:lpstr>
      <vt:lpstr>Navigation!Print_Area</vt:lpstr>
      <vt:lpstr>'RT PP'!Print_Area</vt:lpstr>
      <vt:lpstr>'Teacher-Student Relationship PP'!Print_Area</vt:lpstr>
      <vt:lpstr>'CFA PP'!Print_Titles</vt:lpstr>
      <vt:lpstr>'CT PP'!Print_Titles</vt:lpstr>
    </vt:vector>
  </TitlesOfParts>
  <Company>UMKC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Jenson, Ronda</dc:creator>
  <cp:lastModifiedBy>Arden Day</cp:lastModifiedBy>
  <cp:lastPrinted>2016-07-20T15:56:44Z</cp:lastPrinted>
  <dcterms:created xsi:type="dcterms:W3CDTF">2015-05-06T14:21:36Z</dcterms:created>
  <dcterms:modified xsi:type="dcterms:W3CDTF">2017-10-16T15:14:07Z</dcterms:modified>
</cp:coreProperties>
</file>